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Лист1" sheetId="1" r:id="rId1"/>
    <sheet name="Лист2" sheetId="2" r:id="rId2"/>
    <sheet name="Лист3" sheetId="3" r:id="rId3"/>
    <sheet name="Лист6" sheetId="6" r:id="rId4"/>
  </sheets>
  <calcPr calcId="124519"/>
</workbook>
</file>

<file path=xl/calcChain.xml><?xml version="1.0" encoding="utf-8"?>
<calcChain xmlns="http://schemas.openxmlformats.org/spreadsheetml/2006/main">
  <c r="I7" i="2"/>
  <c r="J24"/>
  <c r="I90"/>
  <c r="I91"/>
  <c r="K91" s="1"/>
  <c r="I46"/>
  <c r="J46"/>
  <c r="K102"/>
  <c r="J102"/>
  <c r="I102"/>
  <c r="K160"/>
  <c r="J160"/>
  <c r="I160"/>
  <c r="I128"/>
  <c r="I110"/>
  <c r="I141"/>
  <c r="K8"/>
  <c r="K9"/>
  <c r="K10"/>
  <c r="K11"/>
  <c r="K12"/>
  <c r="K13"/>
  <c r="K14"/>
  <c r="K15"/>
  <c r="K17"/>
  <c r="K18"/>
  <c r="K19"/>
  <c r="K20"/>
  <c r="K21"/>
  <c r="K22"/>
  <c r="K23"/>
  <c r="K24"/>
  <c r="K25"/>
  <c r="K26"/>
  <c r="K27"/>
  <c r="K28"/>
  <c r="K29"/>
  <c r="K30"/>
  <c r="K31"/>
  <c r="K32"/>
  <c r="K34"/>
  <c r="K35"/>
  <c r="K36"/>
  <c r="K37"/>
  <c r="K38"/>
  <c r="K40"/>
  <c r="K41"/>
  <c r="K42"/>
  <c r="K43"/>
  <c r="K44"/>
  <c r="K45"/>
  <c r="K47"/>
  <c r="K48"/>
  <c r="K49"/>
  <c r="K50"/>
  <c r="K51"/>
  <c r="K53"/>
  <c r="K54"/>
  <c r="K55"/>
  <c r="K56"/>
  <c r="K57"/>
  <c r="K58"/>
  <c r="K59"/>
  <c r="K61"/>
  <c r="K62"/>
  <c r="K65"/>
  <c r="K66"/>
  <c r="K67"/>
  <c r="K68"/>
  <c r="K69"/>
  <c r="K70"/>
  <c r="K71"/>
  <c r="K72"/>
  <c r="K73"/>
  <c r="K74"/>
  <c r="K75"/>
  <c r="K77"/>
  <c r="K78"/>
  <c r="K79"/>
  <c r="K80"/>
  <c r="K81"/>
  <c r="K83"/>
  <c r="K84"/>
  <c r="K86"/>
  <c r="K87"/>
  <c r="K88"/>
  <c r="K89"/>
  <c r="K92"/>
  <c r="K93"/>
  <c r="K94"/>
  <c r="K95"/>
  <c r="K96"/>
  <c r="K97"/>
  <c r="K99"/>
  <c r="K100"/>
  <c r="K101"/>
  <c r="K103"/>
  <c r="K104"/>
  <c r="K105"/>
  <c r="K106"/>
  <c r="K107"/>
  <c r="K109"/>
  <c r="K111"/>
  <c r="K113"/>
  <c r="K114"/>
  <c r="K115"/>
  <c r="K116"/>
  <c r="K117"/>
  <c r="K119"/>
  <c r="K120"/>
  <c r="K121"/>
  <c r="K122"/>
  <c r="K123"/>
  <c r="K124"/>
  <c r="K125"/>
  <c r="K126"/>
  <c r="K127"/>
  <c r="K129"/>
  <c r="K131"/>
  <c r="K132"/>
  <c r="K133"/>
  <c r="K134"/>
  <c r="K135"/>
  <c r="K136"/>
  <c r="K137"/>
  <c r="K138"/>
  <c r="K139"/>
  <c r="K140"/>
  <c r="K141"/>
  <c r="K142"/>
  <c r="K143"/>
  <c r="K144"/>
  <c r="K146"/>
  <c r="K147"/>
  <c r="K148"/>
  <c r="K150"/>
  <c r="K151"/>
  <c r="K152"/>
  <c r="K154"/>
  <c r="K155"/>
  <c r="K156"/>
  <c r="K157"/>
  <c r="K161"/>
  <c r="K162"/>
  <c r="K163"/>
  <c r="K164"/>
  <c r="K165"/>
  <c r="K166"/>
  <c r="K168"/>
  <c r="K169"/>
  <c r="K170"/>
  <c r="K171"/>
  <c r="K172"/>
  <c r="K173"/>
  <c r="K175"/>
  <c r="K176"/>
  <c r="K178"/>
  <c r="K179"/>
  <c r="K180"/>
  <c r="K181"/>
  <c r="K182"/>
  <c r="K183"/>
  <c r="K184"/>
  <c r="K185"/>
  <c r="K186"/>
  <c r="K189"/>
  <c r="K190"/>
  <c r="K191"/>
  <c r="K192"/>
  <c r="K194"/>
  <c r="K195"/>
  <c r="K196"/>
  <c r="K197"/>
  <c r="K198"/>
  <c r="K199"/>
  <c r="K200"/>
  <c r="K201"/>
  <c r="J8"/>
  <c r="J9"/>
  <c r="J10"/>
  <c r="J11"/>
  <c r="J12"/>
  <c r="J13"/>
  <c r="J14"/>
  <c r="J15"/>
  <c r="J17"/>
  <c r="J18"/>
  <c r="J20"/>
  <c r="J21"/>
  <c r="J22"/>
  <c r="J23"/>
  <c r="J25"/>
  <c r="J26"/>
  <c r="J28"/>
  <c r="J29"/>
  <c r="J30"/>
  <c r="J31"/>
  <c r="J32"/>
  <c r="J34"/>
  <c r="J35"/>
  <c r="J36"/>
  <c r="J37"/>
  <c r="J38"/>
  <c r="J40"/>
  <c r="J41"/>
  <c r="J42"/>
  <c r="J43"/>
  <c r="J44"/>
  <c r="J45"/>
  <c r="J47"/>
  <c r="J48"/>
  <c r="J49"/>
  <c r="J50"/>
  <c r="J51"/>
  <c r="J56"/>
  <c r="J57"/>
  <c r="J59"/>
  <c r="J65"/>
  <c r="J66"/>
  <c r="J67"/>
  <c r="J68"/>
  <c r="J70"/>
  <c r="J72"/>
  <c r="J74"/>
  <c r="J75"/>
  <c r="J76"/>
  <c r="J78"/>
  <c r="J79"/>
  <c r="J80"/>
  <c r="J81"/>
  <c r="J83"/>
  <c r="J86"/>
  <c r="J87"/>
  <c r="J92"/>
  <c r="J94"/>
  <c r="J90" s="1"/>
  <c r="J95"/>
  <c r="J96"/>
  <c r="J97"/>
  <c r="J99"/>
  <c r="J101"/>
  <c r="J103"/>
  <c r="J104"/>
  <c r="J106"/>
  <c r="J107"/>
  <c r="J109"/>
  <c r="J111"/>
  <c r="J113"/>
  <c r="J114"/>
  <c r="J115"/>
  <c r="J116"/>
  <c r="J119"/>
  <c r="J120"/>
  <c r="J121"/>
  <c r="J122"/>
  <c r="J123"/>
  <c r="J124"/>
  <c r="J125"/>
  <c r="J129"/>
  <c r="J131"/>
  <c r="J132"/>
  <c r="J133"/>
  <c r="J134"/>
  <c r="J135"/>
  <c r="J141"/>
  <c r="J142"/>
  <c r="J143"/>
  <c r="J144"/>
  <c r="J146"/>
  <c r="J147"/>
  <c r="J148"/>
  <c r="J150"/>
  <c r="J151"/>
  <c r="J152"/>
  <c r="J154"/>
  <c r="J155"/>
  <c r="J156"/>
  <c r="J157"/>
  <c r="J158"/>
  <c r="J161"/>
  <c r="J162"/>
  <c r="J163"/>
  <c r="J164"/>
  <c r="J165"/>
  <c r="J168"/>
  <c r="J169"/>
  <c r="J170"/>
  <c r="J171"/>
  <c r="J172"/>
  <c r="J175"/>
  <c r="J176"/>
  <c r="J178"/>
  <c r="J179"/>
  <c r="J180"/>
  <c r="J181"/>
  <c r="J182"/>
  <c r="J183"/>
  <c r="J184"/>
  <c r="J185"/>
  <c r="J186"/>
  <c r="J189"/>
  <c r="J191"/>
  <c r="J194"/>
  <c r="J195"/>
  <c r="J196"/>
  <c r="J197"/>
  <c r="J198"/>
  <c r="J199"/>
  <c r="J200"/>
  <c r="J201"/>
  <c r="K9" i="6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9"/>
  <c r="K30"/>
  <c r="K31"/>
  <c r="K32"/>
  <c r="K33"/>
  <c r="K34"/>
  <c r="K36"/>
  <c r="K37"/>
  <c r="K38"/>
  <c r="K39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5"/>
  <c r="K116"/>
  <c r="K117"/>
  <c r="K118"/>
  <c r="K119"/>
  <c r="K120"/>
  <c r="K121"/>
  <c r="K122"/>
  <c r="K123"/>
  <c r="K124"/>
  <c r="K125"/>
  <c r="K127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3"/>
  <c r="K165"/>
  <c r="K166"/>
  <c r="K167"/>
  <c r="K168"/>
  <c r="K169"/>
  <c r="K170"/>
  <c r="K171"/>
  <c r="K173"/>
  <c r="K174"/>
  <c r="K175"/>
  <c r="K176"/>
  <c r="K177"/>
  <c r="K178"/>
  <c r="K179"/>
  <c r="K181"/>
  <c r="K182"/>
  <c r="K183"/>
  <c r="K184"/>
  <c r="K185"/>
  <c r="K186"/>
  <c r="K187"/>
  <c r="K189"/>
  <c r="K190"/>
  <c r="K191"/>
  <c r="K192"/>
  <c r="K193"/>
  <c r="K194"/>
  <c r="K195"/>
  <c r="K197"/>
  <c r="K198"/>
  <c r="K199"/>
  <c r="K200"/>
  <c r="K201"/>
  <c r="K202"/>
  <c r="K203"/>
  <c r="K205"/>
  <c r="K206"/>
  <c r="K207"/>
  <c r="K208"/>
  <c r="K209"/>
  <c r="K210"/>
  <c r="K211"/>
  <c r="K213"/>
  <c r="K214"/>
  <c r="K215"/>
  <c r="K216"/>
  <c r="K217"/>
  <c r="K218"/>
  <c r="K219"/>
  <c r="K221"/>
  <c r="K222"/>
  <c r="K223"/>
  <c r="K224"/>
  <c r="K225"/>
  <c r="K226"/>
  <c r="K227"/>
  <c r="K229"/>
  <c r="K230"/>
  <c r="K231"/>
  <c r="K232"/>
  <c r="K233"/>
  <c r="K234"/>
  <c r="K235"/>
  <c r="K237"/>
  <c r="K238"/>
  <c r="K239"/>
  <c r="K240"/>
  <c r="K241"/>
  <c r="K242"/>
  <c r="K243"/>
  <c r="K245"/>
  <c r="K246"/>
  <c r="K247"/>
  <c r="K248"/>
  <c r="K249"/>
  <c r="K252"/>
  <c r="K253"/>
  <c r="K254"/>
  <c r="K255"/>
  <c r="K256"/>
  <c r="K257"/>
  <c r="K258"/>
  <c r="K259"/>
  <c r="K261"/>
  <c r="K262"/>
  <c r="K263"/>
  <c r="K264"/>
  <c r="K265"/>
  <c r="K266"/>
  <c r="K267"/>
  <c r="K268"/>
  <c r="K270"/>
  <c r="K272"/>
  <c r="K273"/>
  <c r="K274"/>
  <c r="K275"/>
  <c r="K276"/>
  <c r="K277"/>
  <c r="K279"/>
  <c r="K280"/>
  <c r="K281"/>
  <c r="K282"/>
  <c r="K284"/>
  <c r="K285"/>
  <c r="K286"/>
  <c r="K288"/>
  <c r="K289"/>
  <c r="K290"/>
  <c r="K293"/>
  <c r="K294"/>
  <c r="K295"/>
  <c r="K297"/>
  <c r="K298"/>
  <c r="K299"/>
  <c r="K300"/>
  <c r="K302"/>
  <c r="K303"/>
  <c r="K304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7"/>
  <c r="K328"/>
  <c r="K329"/>
  <c r="K330"/>
  <c r="K331"/>
  <c r="K333"/>
  <c r="K334"/>
  <c r="K336"/>
  <c r="K337"/>
  <c r="K338"/>
  <c r="K339"/>
  <c r="K340"/>
  <c r="K341"/>
  <c r="K342"/>
  <c r="K344"/>
  <c r="K345"/>
  <c r="K346"/>
  <c r="K347"/>
  <c r="K348"/>
  <c r="K349"/>
  <c r="K350"/>
  <c r="K351"/>
  <c r="K352"/>
  <c r="K353"/>
  <c r="K354"/>
  <c r="K355"/>
  <c r="K356"/>
  <c r="K357"/>
  <c r="K359"/>
  <c r="K361"/>
  <c r="K362"/>
  <c r="K363"/>
  <c r="K365"/>
  <c r="K366"/>
  <c r="K367"/>
  <c r="K368"/>
  <c r="K369"/>
  <c r="K371"/>
  <c r="K372"/>
  <c r="K373"/>
  <c r="K374"/>
  <c r="K375"/>
  <c r="K376"/>
  <c r="K377"/>
  <c r="K378"/>
  <c r="K380"/>
  <c r="K381"/>
  <c r="K382"/>
  <c r="K383"/>
  <c r="K384"/>
  <c r="K385"/>
  <c r="K386"/>
  <c r="K387"/>
  <c r="K388"/>
  <c r="K8"/>
  <c r="J9"/>
  <c r="J10"/>
  <c r="J11"/>
  <c r="J12"/>
  <c r="J13"/>
  <c r="J14"/>
  <c r="J16"/>
  <c r="J17"/>
  <c r="J18"/>
  <c r="J19"/>
  <c r="J20"/>
  <c r="J21"/>
  <c r="J22"/>
  <c r="J24"/>
  <c r="J25"/>
  <c r="J26"/>
  <c r="J27"/>
  <c r="J31"/>
  <c r="J32"/>
  <c r="J33"/>
  <c r="J34"/>
  <c r="J36"/>
  <c r="J37"/>
  <c r="J38"/>
  <c r="J39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9"/>
  <c r="J70"/>
  <c r="J71"/>
  <c r="J72"/>
  <c r="J73"/>
  <c r="J74"/>
  <c r="J75"/>
  <c r="J76"/>
  <c r="J77"/>
  <c r="J78"/>
  <c r="J79"/>
  <c r="J80"/>
  <c r="J85"/>
  <c r="J86"/>
  <c r="J87"/>
  <c r="J88"/>
  <c r="J89"/>
  <c r="J90"/>
  <c r="J91"/>
  <c r="J92"/>
  <c r="J94"/>
  <c r="J96"/>
  <c r="J98"/>
  <c r="J99"/>
  <c r="J100"/>
  <c r="J101"/>
  <c r="J102"/>
  <c r="J104"/>
  <c r="J105"/>
  <c r="J108"/>
  <c r="J111"/>
  <c r="J112"/>
  <c r="J119"/>
  <c r="J120"/>
  <c r="J122"/>
  <c r="J123"/>
  <c r="J124"/>
  <c r="J125"/>
  <c r="J127"/>
  <c r="J129"/>
  <c r="J130"/>
  <c r="J133"/>
  <c r="J134"/>
  <c r="J135"/>
  <c r="J136"/>
  <c r="J138"/>
  <c r="J139"/>
  <c r="J140"/>
  <c r="J142"/>
  <c r="J143"/>
  <c r="J144"/>
  <c r="J145"/>
  <c r="J146"/>
  <c r="J147"/>
  <c r="J149"/>
  <c r="J150"/>
  <c r="J151"/>
  <c r="J152"/>
  <c r="J153"/>
  <c r="J154"/>
  <c r="J155"/>
  <c r="J156"/>
  <c r="J157"/>
  <c r="J158"/>
  <c r="J159"/>
  <c r="J160"/>
  <c r="J163"/>
  <c r="J165"/>
  <c r="J166"/>
  <c r="J167"/>
  <c r="J168"/>
  <c r="J169"/>
  <c r="J170"/>
  <c r="J171"/>
  <c r="J173"/>
  <c r="J174"/>
  <c r="J175"/>
  <c r="J176"/>
  <c r="J177"/>
  <c r="J178"/>
  <c r="J179"/>
  <c r="J181"/>
  <c r="J182"/>
  <c r="J183"/>
  <c r="J184"/>
  <c r="J185"/>
  <c r="J186"/>
  <c r="J187"/>
  <c r="J189"/>
  <c r="J190"/>
  <c r="J191"/>
  <c r="J192"/>
  <c r="J193"/>
  <c r="J194"/>
  <c r="J195"/>
  <c r="J197"/>
  <c r="J198"/>
  <c r="J199"/>
  <c r="J200"/>
  <c r="J201"/>
  <c r="J202"/>
  <c r="J203"/>
  <c r="J205"/>
  <c r="J206"/>
  <c r="J207"/>
  <c r="J208"/>
  <c r="J209"/>
  <c r="J210"/>
  <c r="J211"/>
  <c r="J213"/>
  <c r="J214"/>
  <c r="J215"/>
  <c r="J216"/>
  <c r="J217"/>
  <c r="J218"/>
  <c r="J219"/>
  <c r="J221"/>
  <c r="J222"/>
  <c r="J223"/>
  <c r="J224"/>
  <c r="J225"/>
  <c r="J226"/>
  <c r="J227"/>
  <c r="J229"/>
  <c r="J230"/>
  <c r="J231"/>
  <c r="J232"/>
  <c r="J233"/>
  <c r="J234"/>
  <c r="J235"/>
  <c r="J237"/>
  <c r="J238"/>
  <c r="J239"/>
  <c r="J240"/>
  <c r="J241"/>
  <c r="J242"/>
  <c r="J243"/>
  <c r="J245"/>
  <c r="J246"/>
  <c r="J247"/>
  <c r="J248"/>
  <c r="J249"/>
  <c r="J252"/>
  <c r="J253"/>
  <c r="J254"/>
  <c r="J255"/>
  <c r="J256"/>
  <c r="J257"/>
  <c r="J258"/>
  <c r="J261"/>
  <c r="J262"/>
  <c r="J263"/>
  <c r="J264"/>
  <c r="J265"/>
  <c r="J266"/>
  <c r="J267"/>
  <c r="J270"/>
  <c r="J272"/>
  <c r="J273"/>
  <c r="J274"/>
  <c r="J275"/>
  <c r="J276"/>
  <c r="J279"/>
  <c r="J280"/>
  <c r="J281"/>
  <c r="J282"/>
  <c r="J283"/>
  <c r="J284"/>
  <c r="J285"/>
  <c r="J288"/>
  <c r="J289"/>
  <c r="J290"/>
  <c r="J293"/>
  <c r="J294"/>
  <c r="J297"/>
  <c r="J298"/>
  <c r="J299"/>
  <c r="J300"/>
  <c r="J302"/>
  <c r="J303"/>
  <c r="J306"/>
  <c r="J307"/>
  <c r="J308"/>
  <c r="J309"/>
  <c r="J310"/>
  <c r="J311"/>
  <c r="J312"/>
  <c r="J314"/>
  <c r="J315"/>
  <c r="J316"/>
  <c r="J317"/>
  <c r="J318"/>
  <c r="J319"/>
  <c r="J320"/>
  <c r="J321"/>
  <c r="J323"/>
  <c r="J324"/>
  <c r="J325"/>
  <c r="J327"/>
  <c r="J328"/>
  <c r="J329"/>
  <c r="J330"/>
  <c r="J333"/>
  <c r="J334"/>
  <c r="J336"/>
  <c r="J337"/>
  <c r="J339"/>
  <c r="J340"/>
  <c r="J341"/>
  <c r="J342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80"/>
  <c r="J381"/>
  <c r="J382"/>
  <c r="J383"/>
  <c r="J384"/>
  <c r="J385"/>
  <c r="J386"/>
  <c r="J387"/>
  <c r="J388"/>
  <c r="J8"/>
  <c r="J91" i="2" l="1"/>
  <c r="J110"/>
  <c r="I323" i="6"/>
  <c r="I324"/>
  <c r="I361"/>
  <c r="I333"/>
  <c r="I355"/>
  <c r="I341"/>
  <c r="I349"/>
  <c r="I98"/>
  <c r="I365"/>
  <c r="L365"/>
  <c r="I377"/>
  <c r="I314"/>
  <c r="I305"/>
  <c r="I296"/>
  <c r="I287"/>
  <c r="I278"/>
  <c r="I269"/>
  <c r="I260"/>
  <c r="I251"/>
  <c r="I242"/>
  <c r="I234"/>
  <c r="I226"/>
  <c r="I218"/>
  <c r="I210"/>
  <c r="I202"/>
  <c r="I194"/>
  <c r="I186"/>
  <c r="I178"/>
  <c r="I170"/>
  <c r="I162"/>
  <c r="I161" s="1"/>
  <c r="I371"/>
  <c r="I155"/>
  <c r="I384"/>
  <c r="I81"/>
  <c r="I85"/>
  <c r="I77"/>
  <c r="I91"/>
  <c r="I149"/>
  <c r="I133"/>
  <c r="I138"/>
  <c r="I146"/>
  <c r="I139"/>
  <c r="I135"/>
  <c r="I104"/>
  <c r="H104"/>
  <c r="I123"/>
  <c r="I119"/>
  <c r="I112" s="1"/>
  <c r="I102" s="1"/>
  <c r="I108"/>
  <c r="I59"/>
  <c r="I70"/>
  <c r="I66" s="1"/>
  <c r="I56"/>
  <c r="I51"/>
  <c r="I47"/>
  <c r="I36"/>
  <c r="I24"/>
  <c r="I20"/>
  <c r="I13"/>
  <c r="I10"/>
  <c r="I67" i="2"/>
  <c r="E8" i="1"/>
  <c r="E9"/>
  <c r="E10"/>
  <c r="E11"/>
  <c r="E12"/>
  <c r="E13"/>
  <c r="E14"/>
  <c r="E15"/>
  <c r="E16"/>
  <c r="E18"/>
  <c r="E19"/>
  <c r="E20"/>
  <c r="E23"/>
  <c r="E24"/>
  <c r="E25"/>
  <c r="E7"/>
  <c r="F8"/>
  <c r="F9"/>
  <c r="F10"/>
  <c r="F11"/>
  <c r="F12"/>
  <c r="F13"/>
  <c r="F14"/>
  <c r="F15"/>
  <c r="F16"/>
  <c r="F18"/>
  <c r="F19"/>
  <c r="F20"/>
  <c r="F21"/>
  <c r="F23"/>
  <c r="F24"/>
  <c r="F25"/>
  <c r="F26"/>
  <c r="F7"/>
  <c r="D27"/>
  <c r="F27" s="1"/>
  <c r="G361" i="6"/>
  <c r="G377"/>
  <c r="G371"/>
  <c r="G365"/>
  <c r="G355"/>
  <c r="G349"/>
  <c r="G341"/>
  <c r="G333"/>
  <c r="G324"/>
  <c r="G314"/>
  <c r="G305"/>
  <c r="G296"/>
  <c r="G287"/>
  <c r="G278"/>
  <c r="G269"/>
  <c r="G260"/>
  <c r="G251"/>
  <c r="G242"/>
  <c r="G234"/>
  <c r="G226"/>
  <c r="G218"/>
  <c r="G210"/>
  <c r="G202"/>
  <c r="G194"/>
  <c r="G186"/>
  <c r="G178"/>
  <c r="G170"/>
  <c r="G162"/>
  <c r="G155"/>
  <c r="G135"/>
  <c r="G138"/>
  <c r="G149"/>
  <c r="G98"/>
  <c r="G123"/>
  <c r="G119"/>
  <c r="G112" s="1"/>
  <c r="G104"/>
  <c r="G108"/>
  <c r="G85"/>
  <c r="G24"/>
  <c r="G70"/>
  <c r="G66" s="1"/>
  <c r="G59"/>
  <c r="G56" s="1"/>
  <c r="G51"/>
  <c r="G47"/>
  <c r="G39" s="1"/>
  <c r="G36"/>
  <c r="G20"/>
  <c r="G13"/>
  <c r="G10"/>
  <c r="H384"/>
  <c r="H377"/>
  <c r="H371"/>
  <c r="H365"/>
  <c r="H361"/>
  <c r="H355"/>
  <c r="H349"/>
  <c r="H341"/>
  <c r="H333"/>
  <c r="H324"/>
  <c r="H314"/>
  <c r="H305"/>
  <c r="H296"/>
  <c r="H287"/>
  <c r="H278"/>
  <c r="H269"/>
  <c r="H260"/>
  <c r="H251"/>
  <c r="H242"/>
  <c r="H234"/>
  <c r="H226"/>
  <c r="H218"/>
  <c r="H210"/>
  <c r="H202"/>
  <c r="H194"/>
  <c r="H186"/>
  <c r="H178"/>
  <c r="H170"/>
  <c r="H162"/>
  <c r="H155"/>
  <c r="H149"/>
  <c r="H146"/>
  <c r="H139"/>
  <c r="H135"/>
  <c r="H123"/>
  <c r="H119"/>
  <c r="H112" s="1"/>
  <c r="H108"/>
  <c r="H98"/>
  <c r="H91"/>
  <c r="H85"/>
  <c r="H81"/>
  <c r="H77"/>
  <c r="H70"/>
  <c r="H66" s="1"/>
  <c r="H59"/>
  <c r="H56"/>
  <c r="H51"/>
  <c r="H47"/>
  <c r="H40"/>
  <c r="H36"/>
  <c r="H24"/>
  <c r="H20"/>
  <c r="H13"/>
  <c r="H10"/>
  <c r="G153" i="2"/>
  <c r="H160"/>
  <c r="H108"/>
  <c r="H7"/>
  <c r="H187"/>
  <c r="H188"/>
  <c r="I167"/>
  <c r="I159" s="1"/>
  <c r="H128"/>
  <c r="H118"/>
  <c r="H79"/>
  <c r="H67"/>
  <c r="C27" i="1"/>
  <c r="J305" i="6" l="1"/>
  <c r="K305"/>
  <c r="K296"/>
  <c r="J296"/>
  <c r="K287"/>
  <c r="J287"/>
  <c r="J278"/>
  <c r="K278"/>
  <c r="K269"/>
  <c r="J269"/>
  <c r="K260"/>
  <c r="J260"/>
  <c r="J251"/>
  <c r="K251"/>
  <c r="I250"/>
  <c r="I389" s="1"/>
  <c r="K161"/>
  <c r="J161"/>
  <c r="K162"/>
  <c r="J162"/>
  <c r="J167" i="2"/>
  <c r="G9" i="6"/>
  <c r="H138"/>
  <c r="I39"/>
  <c r="I8" s="1"/>
  <c r="G133"/>
  <c r="G250"/>
  <c r="G323"/>
  <c r="H323"/>
  <c r="I9"/>
  <c r="G161"/>
  <c r="H161"/>
  <c r="G102"/>
  <c r="G91"/>
  <c r="G81"/>
  <c r="G77" s="1"/>
  <c r="G8"/>
  <c r="H39"/>
  <c r="H133"/>
  <c r="H9"/>
  <c r="H102"/>
  <c r="H250"/>
  <c r="C11" i="3"/>
  <c r="I188" i="2"/>
  <c r="I118"/>
  <c r="I86"/>
  <c r="H86"/>
  <c r="J250" i="6" l="1"/>
  <c r="K250"/>
  <c r="K389"/>
  <c r="J389"/>
  <c r="J118" i="2"/>
  <c r="K118"/>
  <c r="J188"/>
  <c r="K188"/>
  <c r="H8" i="6"/>
  <c r="H389" s="1"/>
  <c r="H167" i="2"/>
  <c r="H110"/>
  <c r="K110" s="1"/>
  <c r="H159" l="1"/>
  <c r="H202" s="1"/>
  <c r="K167"/>
  <c r="I75"/>
  <c r="I74" s="1"/>
  <c r="H75"/>
  <c r="H74" s="1"/>
  <c r="G75"/>
  <c r="I193"/>
  <c r="I177"/>
  <c r="I153"/>
  <c r="I149"/>
  <c r="I145"/>
  <c r="G118"/>
  <c r="H98"/>
  <c r="I98"/>
  <c r="I64"/>
  <c r="I52"/>
  <c r="K52" s="1"/>
  <c r="I39"/>
  <c r="I33"/>
  <c r="I12"/>
  <c r="H193"/>
  <c r="H177"/>
  <c r="K39" l="1"/>
  <c r="J39"/>
  <c r="J98"/>
  <c r="K98"/>
  <c r="K153"/>
  <c r="J153"/>
  <c r="J128"/>
  <c r="K128"/>
  <c r="I187"/>
  <c r="J193"/>
  <c r="K193"/>
  <c r="J187"/>
  <c r="K187"/>
  <c r="K177"/>
  <c r="J177"/>
  <c r="K149"/>
  <c r="J149"/>
  <c r="K145"/>
  <c r="J145"/>
  <c r="K64"/>
  <c r="J64"/>
  <c r="K46"/>
  <c r="J33"/>
  <c r="K33"/>
  <c r="I108"/>
  <c r="H153"/>
  <c r="H149"/>
  <c r="H145"/>
  <c r="H141"/>
  <c r="H102"/>
  <c r="H91"/>
  <c r="H90" s="1"/>
  <c r="H64"/>
  <c r="H52"/>
  <c r="H46"/>
  <c r="H39"/>
  <c r="H33"/>
  <c r="H9"/>
  <c r="H17"/>
  <c r="I17"/>
  <c r="H12"/>
  <c r="G193"/>
  <c r="G187" s="1"/>
  <c r="G177"/>
  <c r="H174"/>
  <c r="I174"/>
  <c r="G174"/>
  <c r="G167"/>
  <c r="G160"/>
  <c r="G149"/>
  <c r="G145"/>
  <c r="G141"/>
  <c r="G128"/>
  <c r="G110"/>
  <c r="G85"/>
  <c r="G90"/>
  <c r="G79"/>
  <c r="G74" s="1"/>
  <c r="G67"/>
  <c r="G64"/>
  <c r="G46"/>
  <c r="G39"/>
  <c r="G33"/>
  <c r="G17"/>
  <c r="G12"/>
  <c r="G9"/>
  <c r="B27" i="1"/>
  <c r="E27" s="1"/>
  <c r="C22"/>
  <c r="D22"/>
  <c r="B22"/>
  <c r="E22" l="1"/>
  <c r="F22"/>
  <c r="I85" i="2"/>
  <c r="K85" s="1"/>
  <c r="K90"/>
  <c r="K174"/>
  <c r="J174"/>
  <c r="J108"/>
  <c r="K108"/>
  <c r="H63"/>
  <c r="G63"/>
  <c r="I63"/>
  <c r="I16"/>
  <c r="H16"/>
  <c r="C29" i="1"/>
  <c r="F29" s="1"/>
  <c r="G108" i="2"/>
  <c r="G159"/>
  <c r="G7"/>
  <c r="B29" i="1"/>
  <c r="E29" s="1"/>
  <c r="K16" i="2" l="1"/>
  <c r="J16"/>
  <c r="J85"/>
  <c r="K159"/>
  <c r="J159"/>
  <c r="J63"/>
  <c r="K63"/>
  <c r="I202"/>
  <c r="G202"/>
  <c r="K7" l="1"/>
  <c r="J7"/>
  <c r="H85"/>
  <c r="K202" l="1"/>
  <c r="J202"/>
</calcChain>
</file>

<file path=xl/sharedStrings.xml><?xml version="1.0" encoding="utf-8"?>
<sst xmlns="http://schemas.openxmlformats.org/spreadsheetml/2006/main" count="3656" uniqueCount="511">
  <si>
    <t>Наименование доходов</t>
  </si>
  <si>
    <t>Налога на доходы физ.лиц</t>
  </si>
  <si>
    <t>Акцизы</t>
  </si>
  <si>
    <t>Единый налог на вмененный доход для отделных видов  деятельности</t>
  </si>
  <si>
    <t>Налог взимаемый в связи с применением упрошенной системы налогообложения</t>
  </si>
  <si>
    <t>Единый сельскохозяйственный налог</t>
  </si>
  <si>
    <t xml:space="preserve">Налог,взымаем.в связи с примен. патентной системы налогообл. </t>
  </si>
  <si>
    <t>Налог на имущ. Физ. Лиц</t>
  </si>
  <si>
    <t>Земельный налог</t>
  </si>
  <si>
    <t>Госпошлина</t>
  </si>
  <si>
    <t>Дох. от испл.им-ва,нах.в гос. и мун.собственности</t>
  </si>
  <si>
    <t>Плата при польз.прир.ресурсов.</t>
  </si>
  <si>
    <t>Дох. от оказания платных услуг и комненсации затрат гос-ва</t>
  </si>
  <si>
    <t>Доходы от продажи мат-х и немат. активов</t>
  </si>
  <si>
    <t>Штрафы,санкции,возм.ущерба</t>
  </si>
  <si>
    <t>Прочие неналоговые доходы</t>
  </si>
  <si>
    <t>Итого собственные доходы</t>
  </si>
  <si>
    <t>Дотация из РД</t>
  </si>
  <si>
    <t>Субвенция из РД</t>
  </si>
  <si>
    <t>Субсидии из РД</t>
  </si>
  <si>
    <t>Итого фин. Помощь</t>
  </si>
  <si>
    <t xml:space="preserve">Возвраты остатков прошлых лет </t>
  </si>
  <si>
    <t>ИТОГО</t>
  </si>
  <si>
    <t xml:space="preserve">                                                                             </t>
  </si>
  <si>
    <t>Наименование</t>
  </si>
  <si>
    <t>Код расхода: раздел,глава, целевая статья, вид расхода</t>
  </si>
  <si>
    <t>Первонач. план по бюджету</t>
  </si>
  <si>
    <t>Уточнен. план по бюджету</t>
  </si>
  <si>
    <t>Гос. управление</t>
  </si>
  <si>
    <t>001</t>
  </si>
  <si>
    <t>01</t>
  </si>
  <si>
    <t>00</t>
  </si>
  <si>
    <t>0000000000</t>
  </si>
  <si>
    <t>000</t>
  </si>
  <si>
    <t>Функционирование высшего должностного лица субъекта РФ и органа местного самоуправления</t>
  </si>
  <si>
    <t>02</t>
  </si>
  <si>
    <t>Глава муниципального образования</t>
  </si>
  <si>
    <t xml:space="preserve">Фонд оплаты труда государственных (муниципальных) органов </t>
  </si>
  <si>
    <t>9980020000</t>
  </si>
  <si>
    <t>121</t>
  </si>
  <si>
    <t xml:space="preserve">Взносы по обязательному соц. страхованию на выплаты денежного содержания и иные выплаты работникам государственных (муниципальных) органов </t>
  </si>
  <si>
    <t>129</t>
  </si>
  <si>
    <t>Функционирование законодательных (представительных) органов государственной и представительных органов муниципальных образований</t>
  </si>
  <si>
    <t>03</t>
  </si>
  <si>
    <t>9110020000</t>
  </si>
  <si>
    <t>Фонд оплаты труда государственных (муниципальных) органов</t>
  </si>
  <si>
    <t>Взносы по обязательному соц.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</si>
  <si>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</si>
  <si>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03,</t>
  </si>
  <si>
    <t>244</t>
  </si>
  <si>
    <t xml:space="preserve">Функционирование Правительства РФ, высших исполнительных органов гос. власти субъектов РФ, местных администраций </t>
  </si>
  <si>
    <t>04</t>
  </si>
  <si>
    <t>Руководство и управление в сфере установленных функций органов гос. власти субъектов РФ и органов местного самоуправления</t>
  </si>
  <si>
    <t>Иные выплаты персоналу</t>
  </si>
  <si>
    <t>122</t>
  </si>
  <si>
    <t>Закупка товаров работ и услуг в сфере информационно коммуникационных технологий</t>
  </si>
  <si>
    <t>242</t>
  </si>
  <si>
    <t>Прочая закупка товаров, работ и услуг для обеспечения муниципальных нужд</t>
  </si>
  <si>
    <t>Иные бюджетные ассигнования</t>
  </si>
  <si>
    <t>800</t>
  </si>
  <si>
    <t xml:space="preserve"> Фонд оплаты труда государственных (муниципальных) органов </t>
  </si>
  <si>
    <t>Расходы для выполнения полномочий по образованию и организации деятельности административных комиссий</t>
  </si>
  <si>
    <t>9980077710</t>
  </si>
  <si>
    <t>Расходы для выполнения полномочий по образованию и организации деятельности комиссий по делам несовершеннолетних</t>
  </si>
  <si>
    <t>9980077720</t>
  </si>
  <si>
    <t>Осуществление полномочий по составлению (изменению) списков кандитатов в присяжные заседатели федеральных судов общей юрисдикции в РФ</t>
  </si>
  <si>
    <t>05</t>
  </si>
  <si>
    <t>9980051200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</si>
  <si>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</si>
  <si>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992</t>
  </si>
  <si>
    <t>06</t>
  </si>
  <si>
    <t>Руководитель контрольно-счетной палаты муниципального образования и его заместители</t>
  </si>
  <si>
    <t>9360020000</t>
  </si>
  <si>
    <t>850</t>
  </si>
  <si>
    <t>Резервные фонды местных администраций</t>
  </si>
  <si>
    <t>11</t>
  </si>
  <si>
    <t>9990020680</t>
  </si>
  <si>
    <t>Резервные средства</t>
  </si>
  <si>
    <t>870</t>
  </si>
  <si>
    <t>Группа хозяйственного обслуживания</t>
  </si>
  <si>
    <t>13</t>
  </si>
  <si>
    <t>Фонд оплаты труда учреждений</t>
  </si>
  <si>
    <t>1921110590</t>
  </si>
  <si>
    <t>111</t>
  </si>
  <si>
    <t>Взносы по обязательному соц. страхованию на выплаты по оплату труда работников и иные выплаты работникам учреждений</t>
  </si>
  <si>
    <t>119</t>
  </si>
  <si>
    <t>Централизованная бухгалтерия</t>
  </si>
  <si>
    <t>Расходы на выполнение государственных полномочий по хранению, комплектованию, учету и использованию Архивного фонда РД</t>
  </si>
  <si>
    <t>9980077730</t>
  </si>
  <si>
    <t>Мероприятия по отлову и содержанию безнадзорных животных</t>
  </si>
  <si>
    <t>4100664600</t>
  </si>
  <si>
    <t>Нац. безопасность и правоохр. деятельность диспетчерская служба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</si>
  <si>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</si>
  <si>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</si>
  <si>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0740120000</t>
  </si>
  <si>
    <t>Единая диспетчерская служба</t>
  </si>
  <si>
    <t>14</t>
  </si>
  <si>
    <t>000000000</t>
  </si>
  <si>
    <t>9880021000</t>
  </si>
  <si>
    <t>Национальная экономика</t>
  </si>
  <si>
    <t>Дорожное хозяйство</t>
  </si>
  <si>
    <t>Закупка товаров, работ, услуг в целях капитального ремонта муниципального имущества</t>
  </si>
  <si>
    <t>1520000590</t>
  </si>
  <si>
    <t>243</t>
  </si>
  <si>
    <t>Другие вопросы в области национальной экономики</t>
  </si>
  <si>
    <t>12</t>
  </si>
  <si>
    <t>9990000592</t>
  </si>
  <si>
    <t xml:space="preserve">Ж К Х </t>
  </si>
  <si>
    <t>Жилищное хозяйство</t>
  </si>
  <si>
    <t>9993500200</t>
  </si>
  <si>
    <t xml:space="preserve">Благоустройство           </t>
  </si>
  <si>
    <t>Уличное освещение</t>
  </si>
  <si>
    <t>9996000100</t>
  </si>
  <si>
    <t>Озеленение</t>
  </si>
  <si>
    <t>9996000300</t>
  </si>
  <si>
    <t>Организация и содержание мест захоронения</t>
  </si>
  <si>
    <t>9996000400</t>
  </si>
  <si>
    <t>Прочие мероприятия по благоустройству городских округов</t>
  </si>
  <si>
    <t>9996000500</t>
  </si>
  <si>
    <t>Реализация мероприятий муниципальной программы формирования комфортнойь городской среды на 2018-2022 годы</t>
  </si>
  <si>
    <t>460F255550</t>
  </si>
  <si>
    <t>Аппарат УМС И УЖХ</t>
  </si>
  <si>
    <t>9990000590</t>
  </si>
  <si>
    <t xml:space="preserve"> Закупка товаров работ и услуг в сфере информационно коммуникационных технологий </t>
  </si>
  <si>
    <t>65.0</t>
  </si>
  <si>
    <t>Иные бюджетные ассигонования</t>
  </si>
  <si>
    <t>Образование</t>
  </si>
  <si>
    <t>07</t>
  </si>
  <si>
    <t>Дошкольное образование</t>
  </si>
  <si>
    <t>Детские дошкольные учреждения</t>
  </si>
  <si>
    <t>1910106590</t>
  </si>
  <si>
    <t>Иные выплаты персоналу учреждения, за исключением фонда оплаты труда</t>
  </si>
  <si>
    <t>112</t>
  </si>
  <si>
    <t>Государственная программа Российской федерации «Доступная среда» на 2011-2020 годы</t>
  </si>
  <si>
    <t>30000R0271</t>
  </si>
  <si>
    <t>Школы-детские сады, школы начальные, неполные средние и средние</t>
  </si>
  <si>
    <t>1920206590</t>
  </si>
  <si>
    <t>Закупка товаров работ. услуг в целях капитального ремонта муниципального имущества(программа «150 школ»</t>
  </si>
  <si>
    <t>9990041120</t>
  </si>
  <si>
    <t>Учреждения по внешкольной работе с детьми</t>
  </si>
  <si>
    <t>1930606590</t>
  </si>
  <si>
    <t>Закупка товаров работ. услуг в целях капитального ремонта муниципального имущества</t>
  </si>
  <si>
    <t>Молодежная политика и оздоровление детей</t>
  </si>
  <si>
    <t>3319999000</t>
  </si>
  <si>
    <t>Другие вопросы в области образования</t>
  </si>
  <si>
    <t>Расходы для выполнения полномочий на организацию и осуществление деятельности по опеке и попечительству</t>
  </si>
  <si>
    <t>9980077740</t>
  </si>
  <si>
    <t>Основное мероприятие "Поддержка прочих учреждений в сфере образования"</t>
  </si>
  <si>
    <t>Культура</t>
  </si>
  <si>
    <t>08</t>
  </si>
  <si>
    <t>Дворцы и дома культуры, другие учреждения культуры и средств массовой информации</t>
  </si>
  <si>
    <t>202100590</t>
  </si>
  <si>
    <t>Библиотеки</t>
  </si>
  <si>
    <t>2020200590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</si>
  <si>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</si>
  <si>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</si>
  <si>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</si>
  <si>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</si>
  <si>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2210728960</t>
  </si>
  <si>
    <t>Пенсии, пособия, выплачиваемые организациями сектора гос. упр.</t>
  </si>
  <si>
    <t>312</t>
  </si>
  <si>
    <t>Социальное обеспечение населения</t>
  </si>
  <si>
    <t>9985050000</t>
  </si>
  <si>
    <t>Пособия по социальной помощи населению</t>
  </si>
  <si>
    <t>360</t>
  </si>
  <si>
    <t>Субсидия гражданам на приобретение жилья</t>
  </si>
  <si>
    <t>2250050820</t>
  </si>
  <si>
    <t>412</t>
  </si>
  <si>
    <t>Пособия компенсация родит платы</t>
  </si>
  <si>
    <t>2230181540</t>
  </si>
  <si>
    <t>313</t>
  </si>
  <si>
    <t>Единовременное пособие устройство детей</t>
  </si>
  <si>
    <t>2230752600</t>
  </si>
  <si>
    <t>Пособие опекуны</t>
  </si>
  <si>
    <t>2230781520</t>
  </si>
  <si>
    <t>Физическая культура спорт</t>
  </si>
  <si>
    <r>
      <t xml:space="preserve"> </t>
    </r>
    <r>
      <rPr>
        <sz val="10"/>
        <color rgb="FF000000"/>
        <rFont val="Times New Roman"/>
        <family val="1"/>
        <charset val="204"/>
      </rPr>
      <t>Мероприятия в области городских физкультурно-оздоровительных мероприятий и обеспечение участия городских спортсменов во всероссийских физкультурно-оздоровительных мероприятиях</t>
    </r>
  </si>
  <si>
    <t>2410187010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</si>
  <si>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</si>
  <si>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</si>
  <si>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Другие вопросы в области    физкультуры и спорта</t>
  </si>
  <si>
    <t>Средства массовой информации</t>
  </si>
  <si>
    <t>Периодическая печать и издательства</t>
  </si>
  <si>
    <t>9980165000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</si>
  <si>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</si>
  <si>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</si>
  <si>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Обслуживание государ. и муниципального долга</t>
  </si>
  <si>
    <t xml:space="preserve"> Платежи по муниципальному  долгу</t>
  </si>
  <si>
    <t>2610227880</t>
  </si>
  <si>
    <t>Обслуживание муниципального долга</t>
  </si>
  <si>
    <t>730</t>
  </si>
  <si>
    <t>Всего расходов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</si>
  <si>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Приложение№ 3</t>
  </si>
  <si>
    <t>Администраторы источников внутреннего финансирования дефицита   бюджета</t>
  </si>
  <si>
    <t>(тыс.руб.)</t>
  </si>
  <si>
    <t>Наименование показателей</t>
  </si>
  <si>
    <t xml:space="preserve">Коды классификации источников финансирования дефицита бюджета </t>
  </si>
  <si>
    <t>Сумма</t>
  </si>
  <si>
    <t>Финансовое управление Администрации МО «Город Кизилюрт»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</si>
  <si>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</si>
  <si>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001 01 03 00 00 04 0000 710</t>
  </si>
  <si>
    <t>Погашение городским бюджетом кредитов от других бюджетов бюджетной системы Российской Федерации в валюте Российской Федерации</t>
  </si>
  <si>
    <t>001 01 03 00 00 04 0000 810</t>
  </si>
  <si>
    <t>Изменение остатков средств бюджетов</t>
  </si>
  <si>
    <t>001 01 05 00 00 00 0000000</t>
  </si>
  <si>
    <t>Увеличение прочих остатков денежных средств бюджетов городских округов</t>
  </si>
  <si>
    <t>001 01 05 02 01 04 0000 510</t>
  </si>
  <si>
    <t>-Уменьшение прочих остатков денежных средств бюджетов городских округов</t>
  </si>
  <si>
    <t>001 01 05 02 01 04 0000 610</t>
  </si>
  <si>
    <t>Исполнение государственных гарантий Российской Федерации в валюте Российской Федерации 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</si>
  <si>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001 01 06 04 00 01 0000 810</t>
  </si>
  <si>
    <t xml:space="preserve">Возврат бюджетных кредитов, предоставленных юридическим лицам из бюджетов городских округов в валюте Российской Федерации </t>
  </si>
  <si>
    <t>001 01 06 05 01 04 0000 640</t>
  </si>
  <si>
    <t xml:space="preserve"> Погашение обязательств за счет прочих источников внутреннего финансирования дефицита бюджетов городских округов</t>
  </si>
  <si>
    <t>001 01 06 06 00 04 0000 810</t>
  </si>
  <si>
    <t>Первон. план на 2020 г.</t>
  </si>
  <si>
    <t>Уточнен. план на 2020 год</t>
  </si>
  <si>
    <t>Проведение всероссийской переписи населения 2020 года</t>
  </si>
  <si>
    <t>1410053910</t>
  </si>
  <si>
    <t>софинансирование на ремонт автомобильных дорог общего пользования местного значения</t>
  </si>
  <si>
    <t>Субсидия на поддержку отрасли культуры</t>
  </si>
  <si>
    <t>20209R5193</t>
  </si>
  <si>
    <t>Субсидия на укрепление материально-технической базы домов культуры</t>
  </si>
  <si>
    <t>20209R4670</t>
  </si>
  <si>
    <t>Физкультурно-оздоровительный комплекс Г.Кизилюрт инструментальное обследование и корректировка ПСД</t>
  </si>
  <si>
    <t>246044112R</t>
  </si>
  <si>
    <t>Строительство питомника для безнадзорных животных</t>
  </si>
  <si>
    <t>410066460</t>
  </si>
  <si>
    <t>Субсидия на проведение кадастровых и регистрационных работ по поставке на учет бесхозных газовых и электрических сетей</t>
  </si>
  <si>
    <t>9993500300</t>
  </si>
  <si>
    <t>30000R0272</t>
  </si>
  <si>
    <t xml:space="preserve">                                Приложение №3</t>
  </si>
  <si>
    <t xml:space="preserve">Исполнение </t>
  </si>
  <si>
    <t>ИСПОЛНЕНИЕ ПЛАНА ПО ДОХОДАМ ЗА 2020 год</t>
  </si>
  <si>
    <t>% выполнения плана к уточнен. плану</t>
  </si>
  <si>
    <t>Кассовое исполнение</t>
  </si>
  <si>
    <t>% выполнения плана к первонач.  плану</t>
  </si>
  <si>
    <t xml:space="preserve">% выполнения плана к уточнен.  плану </t>
  </si>
  <si>
    <t>МО «город Кизилюрт» за  2020 год</t>
  </si>
  <si>
    <t>Взаимные расчеты</t>
  </si>
  <si>
    <t>Компенсац. Выплаты Бавтугай</t>
  </si>
  <si>
    <t>Субсидия в рамках реализации госпрогаммы РД «Развитие государственной гражданской службы РД и муниципальной службы в РД на 2017-2019 годы»</t>
  </si>
  <si>
    <t>0100100590</t>
  </si>
  <si>
    <t>1921110591</t>
  </si>
  <si>
    <t>1530020760</t>
  </si>
  <si>
    <t>Обеспечение бесплатного двухразового питания ОВЗ</t>
  </si>
  <si>
    <t>321</t>
  </si>
  <si>
    <t>Субсидия на мун. Задание</t>
  </si>
  <si>
    <t>Гранты в форме субсидии</t>
  </si>
  <si>
    <t>1930606592</t>
  </si>
  <si>
    <t>613</t>
  </si>
  <si>
    <t>623</t>
  </si>
  <si>
    <t>633</t>
  </si>
  <si>
    <t>813</t>
  </si>
  <si>
    <t>Мин</t>
  </si>
  <si>
    <t>Рз</t>
  </si>
  <si>
    <t>ПР</t>
  </si>
  <si>
    <t>ЦСР</t>
  </si>
  <si>
    <t>ВР</t>
  </si>
  <si>
    <t>МО «Город Кизилюрт»</t>
  </si>
  <si>
    <t>ГЛАВА МО</t>
  </si>
  <si>
    <t>Фонд оплаты труда  государственных (муниципальных) органов</t>
  </si>
  <si>
    <t>МЕСТНАЯ ВЛАСТЬ</t>
  </si>
  <si>
    <t>Компенсационные выплаты Бавтугай</t>
  </si>
  <si>
    <t>АРХИВ</t>
  </si>
  <si>
    <t>Гражданская оборона</t>
  </si>
  <si>
    <t>Гранты учредителя</t>
  </si>
  <si>
    <t>Мероприятия в сфере молодежной политики</t>
  </si>
  <si>
    <t>33319999000</t>
  </si>
  <si>
    <t>Аппарат образования</t>
  </si>
  <si>
    <t>Аппарат культуры</t>
  </si>
  <si>
    <t>Опекуны</t>
  </si>
  <si>
    <t>Физическая культура и спорт</t>
  </si>
  <si>
    <t>Мероприятия в области городских физкультурно-оздоровительных мероприятий</t>
  </si>
  <si>
    <t>Аппарат физкультуры</t>
  </si>
  <si>
    <t>Обслуживание муницип. долга</t>
  </si>
  <si>
    <t xml:space="preserve">КИЗИЛЮРТОВСКОЕ ГОРОДСКОЕ СОБРАНИЕ ДЕПУТАТОВ </t>
  </si>
  <si>
    <t>МКУ «Централизованная бухгалтерия г.Кизилюрт»</t>
  </si>
  <si>
    <t>МКУ «РЭО»</t>
  </si>
  <si>
    <t>МКУ «ЕДДС»</t>
  </si>
  <si>
    <t>МКУ «ОАГ и ЗО»</t>
  </si>
  <si>
    <t>МКУ «УМС и СЗ»</t>
  </si>
  <si>
    <t>Строительство питомника</t>
  </si>
  <si>
    <t>Благоустройство</t>
  </si>
  <si>
    <t>Аппарат УМС И СЗ</t>
  </si>
  <si>
    <t>Бюджетные инвестиции на приобретение объектов недвижимого имущества в государственную (муниципальную )собственность</t>
  </si>
  <si>
    <t>МКУ «УЖКХ и Б»</t>
  </si>
  <si>
    <t>Аппарат МКУ «УЖКХ и Б»</t>
  </si>
  <si>
    <t>9990005900</t>
  </si>
  <si>
    <t>МКДОУ «Детский сад №1 «Солнышко»</t>
  </si>
  <si>
    <t>МКДОУ «Детский сад №2 «Ласточка»</t>
  </si>
  <si>
    <t>МКДОУ «Детский сад №3 «Дюймовочка»</t>
  </si>
  <si>
    <t>МКДОУ «Детский сад №4 «Светлячок»</t>
  </si>
  <si>
    <t>МКДОУ «Детский сад №5 «Теремок»</t>
  </si>
  <si>
    <t>МКДОУ «Детский сад №6 «Чебурашка»</t>
  </si>
  <si>
    <t>МКДОУ «Детский сад №7 «Красная шапочка»</t>
  </si>
  <si>
    <t>МКДОУ «Детский сад №8 «Радуга»</t>
  </si>
  <si>
    <t>МКДОУ «Детский сад №9 «Колосок»</t>
  </si>
  <si>
    <t>МКДОУ «Детский сад №10 «Энергетик»</t>
  </si>
  <si>
    <t>МКДОУ «Детский сад № 11 «Колокольчик»</t>
  </si>
  <si>
    <t>Общее образование</t>
  </si>
  <si>
    <t>МКОУ «СОШ №1»</t>
  </si>
  <si>
    <t>МКОУ «СОШ №2»</t>
  </si>
  <si>
    <t>МКОУ «СОШ №3»</t>
  </si>
  <si>
    <t>МКОУ «СОШ №4»</t>
  </si>
  <si>
    <t>МКОУ «Гимназия №5»</t>
  </si>
  <si>
    <t>МКОУ «СОШ №7»</t>
  </si>
  <si>
    <t>МКОУ «СОШ №8»</t>
  </si>
  <si>
    <t>МКОУ «СОШ №9»</t>
  </si>
  <si>
    <t>Дополнительное образование</t>
  </si>
  <si>
    <t>МКОУДО «ЦДТ»</t>
  </si>
  <si>
    <t>Персонифицированное финансирование</t>
  </si>
  <si>
    <t>МКОУДО «ДЮСШ №1»</t>
  </si>
  <si>
    <t>ДЮСШИ - «ОЛИМПИЕЦ»</t>
  </si>
  <si>
    <t>МКОУДО «ДШИ»</t>
  </si>
  <si>
    <t>АКАДЕМИЯ ЕДИНОБОРСТВ</t>
  </si>
  <si>
    <t>МКУ "ММЦ"</t>
  </si>
  <si>
    <t>МКУ «ИМЦ»</t>
  </si>
  <si>
    <t>МКУ «Дом культуры»</t>
  </si>
  <si>
    <t>2020100590</t>
  </si>
  <si>
    <t>МКУ «ЦБС»</t>
  </si>
  <si>
    <t>2020500590</t>
  </si>
  <si>
    <t>Контрольно-счетная комиссия</t>
  </si>
  <si>
    <t>Заработная плата</t>
  </si>
  <si>
    <t>Начисления на выплаты по оплате труда</t>
  </si>
  <si>
    <t>Исполнение плана по разделам и подразделам целевым статьям и видам расходов за 2020 год</t>
  </si>
  <si>
    <t>Исполнение по ведомственной структуре расходов городского бюджета городского округа "Город Кизилюрт" за 2020 год</t>
  </si>
  <si>
    <t>Первоначал. план по бюджету</t>
  </si>
  <si>
    <t>Исполнение за 2020 год</t>
  </si>
  <si>
    <t>% выполнения плана к первонач. плану</t>
  </si>
  <si>
    <t>1147,1</t>
  </si>
  <si>
    <t>346,4</t>
  </si>
  <si>
    <t>1000,0</t>
  </si>
  <si>
    <t>188,0</t>
  </si>
  <si>
    <t>423,8</t>
  </si>
  <si>
    <t>295,0</t>
  </si>
  <si>
    <t>205,8</t>
  </si>
  <si>
    <t>60,0</t>
  </si>
  <si>
    <t>1697,9</t>
  </si>
  <si>
    <t>1600,0</t>
  </si>
  <si>
    <t>83,9</t>
  </si>
  <si>
    <t>49213,5</t>
  </si>
  <si>
    <t>1563,2</t>
  </si>
  <si>
    <t>45,0</t>
  </si>
  <si>
    <t>3701,5</t>
  </si>
  <si>
    <t>3555,0</t>
  </si>
  <si>
    <t>5390,0</t>
  </si>
  <si>
    <t>2800,0</t>
  </si>
  <si>
    <t>160,0</t>
  </si>
  <si>
    <t>12266,8</t>
  </si>
  <si>
    <t>5949,2</t>
  </si>
  <si>
    <t>1797,0</t>
  </si>
  <si>
    <t>20,0</t>
  </si>
  <si>
    <t>1454,0</t>
  </si>
  <si>
    <t>10,0</t>
  </si>
  <si>
    <t>3453,2</t>
  </si>
  <si>
    <t>1042,9</t>
  </si>
  <si>
    <t>25,0</t>
  </si>
  <si>
    <t>370,0</t>
  </si>
  <si>
    <t>4,6</t>
  </si>
  <si>
    <t>8557,8</t>
  </si>
  <si>
    <t>1,5</t>
  </si>
  <si>
    <t>2584,4</t>
  </si>
  <si>
    <t>3563,5</t>
  </si>
  <si>
    <t>38,0</t>
  </si>
  <si>
    <t>301,0</t>
  </si>
  <si>
    <t>9151,6</t>
  </si>
  <si>
    <t>2763,8</t>
  </si>
  <si>
    <t>18,0</t>
  </si>
  <si>
    <t>3379,4</t>
  </si>
  <si>
    <t>44,0</t>
  </si>
  <si>
    <t>314,0</t>
  </si>
  <si>
    <t>5939,5</t>
  </si>
  <si>
    <t>0,8</t>
  </si>
  <si>
    <t>1793,6</t>
  </si>
  <si>
    <t>10,9</t>
  </si>
  <si>
    <t>2551,8</t>
  </si>
  <si>
    <t>34,5</t>
  </si>
  <si>
    <t>250,0</t>
  </si>
  <si>
    <t>13209,7</t>
  </si>
  <si>
    <t>2,5</t>
  </si>
  <si>
    <t>3989,3</t>
  </si>
  <si>
    <t>6232,8</t>
  </si>
  <si>
    <t>81</t>
  </si>
  <si>
    <t>693</t>
  </si>
  <si>
    <t>13907,1</t>
  </si>
  <si>
    <t>2,7</t>
  </si>
  <si>
    <t>4199,9</t>
  </si>
  <si>
    <t>18,1</t>
  </si>
  <si>
    <t>6165,7</t>
  </si>
  <si>
    <t>57,0</t>
  </si>
  <si>
    <t>684,0</t>
  </si>
  <si>
    <t>15394,9</t>
  </si>
  <si>
    <t>3,0</t>
  </si>
  <si>
    <t>4649,3</t>
  </si>
  <si>
    <t>18,2</t>
  </si>
  <si>
    <t>7809,9</t>
  </si>
  <si>
    <t>88,0</t>
  </si>
  <si>
    <t>816,0</t>
  </si>
  <si>
    <t>3979,6</t>
  </si>
  <si>
    <t>0,7</t>
  </si>
  <si>
    <t>1202,2</t>
  </si>
  <si>
    <t>1815,2</t>
  </si>
  <si>
    <t>35,0</t>
  </si>
  <si>
    <t>162,0</t>
  </si>
  <si>
    <t>9612,6</t>
  </si>
  <si>
    <t>1,9</t>
  </si>
  <si>
    <t>2903,0</t>
  </si>
  <si>
    <t>4261,3</t>
  </si>
  <si>
    <t>50,0</t>
  </si>
  <si>
    <t>497,0</t>
  </si>
  <si>
    <t>6485,4</t>
  </si>
  <si>
    <t>1,3</t>
  </si>
  <si>
    <t>1958,4</t>
  </si>
  <si>
    <t>2663,5</t>
  </si>
  <si>
    <t>29,5</t>
  </si>
  <si>
    <t>214,0</t>
  </si>
  <si>
    <t>6527,5</t>
  </si>
  <si>
    <t>1,2</t>
  </si>
  <si>
    <t>1971,2</t>
  </si>
  <si>
    <t>2991,2</t>
  </si>
  <si>
    <t>426,0</t>
  </si>
  <si>
    <t>220,0</t>
  </si>
  <si>
    <t>9707,7</t>
  </si>
  <si>
    <t>2931,6</t>
  </si>
  <si>
    <t>4384,9</t>
  </si>
  <si>
    <t>1360,0</t>
  </si>
  <si>
    <t>429,8</t>
  </si>
  <si>
    <t>34520,4</t>
  </si>
  <si>
    <t>22,5</t>
  </si>
  <si>
    <t>10425,2</t>
  </si>
  <si>
    <t>13,0</t>
  </si>
  <si>
    <t>150,0</t>
  </si>
  <si>
    <t>5258,5</t>
  </si>
  <si>
    <t>182,0</t>
  </si>
  <si>
    <t>22134,2</t>
  </si>
  <si>
    <t>6684,5</t>
  </si>
  <si>
    <t>11,0</t>
  </si>
  <si>
    <t>2970,0</t>
  </si>
  <si>
    <t>262,0</t>
  </si>
  <si>
    <t>10482,3</t>
  </si>
  <si>
    <t>14,0</t>
  </si>
  <si>
    <t>3165,6</t>
  </si>
  <si>
    <t>1534,2</t>
  </si>
  <si>
    <t>111,0</t>
  </si>
  <si>
    <t>17631,6</t>
  </si>
  <si>
    <t>5324,8</t>
  </si>
  <si>
    <t>2617,6</t>
  </si>
  <si>
    <t>828,0</t>
  </si>
  <si>
    <t>35742,9</t>
  </si>
  <si>
    <t>10794,3</t>
  </si>
  <si>
    <t>5396,5</t>
  </si>
  <si>
    <t>229,0</t>
  </si>
  <si>
    <t>40658,4</t>
  </si>
  <si>
    <t>12278,8</t>
  </si>
  <si>
    <t>6465,0</t>
  </si>
  <si>
    <t>345,0</t>
  </si>
  <si>
    <t>38371,5</t>
  </si>
  <si>
    <t>11588,2</t>
  </si>
  <si>
    <t>352,0</t>
  </si>
  <si>
    <t>16730,5</t>
  </si>
  <si>
    <t>5052,6</t>
  </si>
  <si>
    <t>2649,7</t>
  </si>
  <si>
    <t>91,0</t>
  </si>
  <si>
    <t>6093,6</t>
  </si>
  <si>
    <t>5779,9</t>
  </si>
  <si>
    <t>1745,6</t>
  </si>
  <si>
    <t>23,0</t>
  </si>
  <si>
    <t>667,0</t>
  </si>
  <si>
    <t>24,0</t>
  </si>
  <si>
    <t>12732,5</t>
  </si>
  <si>
    <t>3845,2</t>
  </si>
  <si>
    <t>37,0</t>
  </si>
  <si>
    <t>1427,0</t>
  </si>
  <si>
    <t>456,5</t>
  </si>
  <si>
    <t>15526,9</t>
  </si>
  <si>
    <t>4689,1</t>
  </si>
  <si>
    <t>1900,1</t>
  </si>
  <si>
    <t>4071,0</t>
  </si>
  <si>
    <t>547,5</t>
  </si>
  <si>
    <t>12246,4</t>
  </si>
  <si>
    <t>3698,4</t>
  </si>
  <si>
    <t>1080,0</t>
  </si>
  <si>
    <t>172,0</t>
  </si>
  <si>
    <t>7311,8</t>
  </si>
  <si>
    <t>2208,2</t>
  </si>
  <si>
    <t>4449,0</t>
  </si>
  <si>
    <t>285,0</t>
  </si>
  <si>
    <t>86,0</t>
  </si>
  <si>
    <t>100,0</t>
  </si>
  <si>
    <t>770,6</t>
  </si>
  <si>
    <t>4053,4</t>
  </si>
  <si>
    <t>1224,1</t>
  </si>
  <si>
    <t>39,0</t>
  </si>
  <si>
    <t>2698,6</t>
  </si>
  <si>
    <t>174,0</t>
  </si>
  <si>
    <t>6401,1</t>
  </si>
  <si>
    <t>1933,1</t>
  </si>
  <si>
    <t>78,0</t>
  </si>
  <si>
    <t>2380,3</t>
  </si>
  <si>
    <t>589,0</t>
  </si>
  <si>
    <t>177,9</t>
  </si>
  <si>
    <t>171,6</t>
  </si>
  <si>
    <t>% выполнения плана  к первоначальному плану</t>
  </si>
  <si>
    <t xml:space="preserve">                                                                                                                                                                           Приложение №1</t>
  </si>
  <si>
    <t xml:space="preserve">                                                                                                                                                                                            Приложение №2</t>
  </si>
  <si>
    <t xml:space="preserve">                                                                                                                                        Приложение №4</t>
  </si>
  <si>
    <t xml:space="preserve">                                                            решению Собрания депутатов городского округа №-27-02/06 от 28. 04.2021 г      </t>
  </si>
  <si>
    <t xml:space="preserve">                                                                                                                                   к решению Собрания депутатов городского округа №27-02/06 от 28.04. 2021 г.</t>
  </si>
  <si>
    <t xml:space="preserve">                                                                                   к  решению Собрания депутатов городского округа №27-02/06   от 28.04. 2021 г.                 </t>
  </si>
  <si>
    <t xml:space="preserve"> к  решению Собрания депутатов городского округа №27-02/06   от 28 .04.2021 г.                 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</si>
</sst>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2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0" fontId="0" fillId="0" borderId="0" xfId="0"/>
    <xf numFmtId="0" fontId="0" fillId="0" borderId="0" xfId="0" applyAlignment="1">
      <alignment vertical="center"/>
    </xf>
    <xf numFmtId="0" fontId="10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0" xfId="0" applyFont="1" applyAlignment="1"/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3" fillId="0" borderId="0" xfId="0" applyFont="1"/>
    <xf numFmtId="0" fontId="12" fillId="0" borderId="0" xfId="0" applyFont="1"/>
    <xf numFmtId="0" fontId="0" fillId="2" borderId="0" xfId="0" applyFill="1"/>
    <xf numFmtId="0" fontId="1" fillId="0" borderId="0" xfId="0" applyFont="1"/>
    <xf numFmtId="0" fontId="16" fillId="0" borderId="1" xfId="0" applyFont="1" applyBorder="1" applyAlignment="1">
      <alignment vertical="center" wrapText="1"/>
    </xf>
    <xf numFmtId="165" fontId="16" fillId="0" borderId="1" xfId="0" applyNumberFormat="1" applyFont="1" applyBorder="1" applyAlignment="1">
      <alignment horizontal="right" vertical="center"/>
    </xf>
    <xf numFmtId="164" fontId="16" fillId="0" borderId="1" xfId="0" applyNumberFormat="1" applyFont="1" applyBorder="1" applyAlignment="1">
      <alignment horizontal="right" vertical="center"/>
    </xf>
    <xf numFmtId="0" fontId="16" fillId="0" borderId="2" xfId="0" applyFont="1" applyBorder="1" applyAlignment="1">
      <alignment vertical="center" wrapText="1"/>
    </xf>
    <xf numFmtId="165" fontId="16" fillId="0" borderId="2" xfId="0" applyNumberFormat="1" applyFont="1" applyBorder="1" applyAlignment="1">
      <alignment vertical="center"/>
    </xf>
    <xf numFmtId="165" fontId="16" fillId="0" borderId="2" xfId="0" applyNumberFormat="1" applyFont="1" applyBorder="1" applyAlignment="1">
      <alignment horizontal="center" vertical="center"/>
    </xf>
    <xf numFmtId="165" fontId="16" fillId="0" borderId="2" xfId="0" applyNumberFormat="1" applyFont="1" applyBorder="1" applyAlignment="1">
      <alignment vertical="center" wrapText="1"/>
    </xf>
    <xf numFmtId="165" fontId="16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vertical="center"/>
    </xf>
    <xf numFmtId="165" fontId="17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horizontal="right" vertical="center"/>
    </xf>
    <xf numFmtId="0" fontId="17" fillId="0" borderId="2" xfId="0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right" vertical="top" wrapText="1"/>
    </xf>
    <xf numFmtId="165" fontId="1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vertical="top" wrapText="1"/>
    </xf>
    <xf numFmtId="165" fontId="2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right" vertical="top" wrapText="1"/>
    </xf>
    <xf numFmtId="49" fontId="1" fillId="0" borderId="7" xfId="0" applyNumberFormat="1" applyFont="1" applyBorder="1" applyAlignment="1">
      <alignment horizontal="center" vertical="top" wrapText="1"/>
    </xf>
    <xf numFmtId="165" fontId="1" fillId="0" borderId="7" xfId="0" applyNumberFormat="1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vertical="center" wrapText="1"/>
    </xf>
    <xf numFmtId="165" fontId="14" fillId="0" borderId="1" xfId="0" applyNumberFormat="1" applyFont="1" applyBorder="1" applyAlignment="1">
      <alignment vertical="center" wrapText="1"/>
    </xf>
    <xf numFmtId="165" fontId="15" fillId="0" borderId="1" xfId="0" applyNumberFormat="1" applyFont="1" applyBorder="1" applyAlignment="1">
      <alignment horizontal="right" vertical="center" wrapText="1"/>
    </xf>
    <xf numFmtId="165" fontId="15" fillId="0" borderId="1" xfId="0" applyNumberFormat="1" applyFont="1" applyBorder="1" applyAlignment="1">
      <alignment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165" fontId="15" fillId="2" borderId="1" xfId="0" applyNumberFormat="1" applyFont="1" applyFill="1" applyBorder="1" applyAlignment="1">
      <alignment vertical="center" wrapText="1"/>
    </xf>
    <xf numFmtId="165" fontId="15" fillId="2" borderId="1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top" wrapText="1"/>
    </xf>
    <xf numFmtId="165" fontId="3" fillId="0" borderId="1" xfId="0" applyNumberFormat="1" applyFont="1" applyBorder="1" applyAlignment="1">
      <alignment horizontal="right" vertical="top" wrapText="1"/>
    </xf>
    <xf numFmtId="165" fontId="19" fillId="0" borderId="2" xfId="0" applyNumberFormat="1" applyFont="1" applyBorder="1" applyAlignment="1">
      <alignment vertical="center" wrapText="1"/>
    </xf>
    <xf numFmtId="165" fontId="14" fillId="0" borderId="1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10" fillId="0" borderId="0" xfId="0" applyFont="1"/>
    <xf numFmtId="0" fontId="1" fillId="0" borderId="0" xfId="0" applyFont="1" applyAlignment="1"/>
    <xf numFmtId="0" fontId="1" fillId="0" borderId="0" xfId="0" applyFont="1" applyAlignment="1">
      <alignment horizontal="justify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N10" sqref="N10"/>
    </sheetView>
  </sheetViews>
  <sheetFormatPr defaultRowHeight="15"/>
  <cols>
    <col min="1" max="1" width="25" customWidth="1"/>
    <col min="2" max="2" width="17" customWidth="1"/>
    <col min="3" max="3" width="15.5703125" customWidth="1"/>
    <col min="4" max="4" width="14.5703125" customWidth="1"/>
    <col min="5" max="5" width="12.7109375" customWidth="1"/>
    <col min="6" max="6" width="15.5703125" customWidth="1"/>
  </cols>
  <sheetData>
    <row r="1" spans="1:13" s="20" customFormat="1">
      <c r="A1" s="115" t="s">
        <v>504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3" s="20" customFormat="1">
      <c r="A2" s="116" t="s">
        <v>510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3" s="20" customForma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3" s="20" customFormat="1">
      <c r="A4" s="117" t="s">
        <v>233</v>
      </c>
      <c r="B4" s="117"/>
      <c r="C4" s="117"/>
      <c r="D4" s="117"/>
      <c r="E4" s="42"/>
      <c r="F4" s="42"/>
      <c r="G4" s="42"/>
      <c r="H4" s="42"/>
      <c r="I4" s="42"/>
      <c r="J4" s="42"/>
      <c r="K4" s="42"/>
    </row>
    <row r="5" spans="1:13">
      <c r="A5" s="114"/>
      <c r="B5" s="114"/>
      <c r="C5" s="114"/>
      <c r="D5" s="114"/>
      <c r="E5" s="20"/>
      <c r="F5" s="20"/>
    </row>
    <row r="6" spans="1:13" ht="94.5">
      <c r="A6" s="61" t="s">
        <v>0</v>
      </c>
      <c r="B6" s="61" t="s">
        <v>215</v>
      </c>
      <c r="C6" s="61" t="s">
        <v>216</v>
      </c>
      <c r="D6" s="61" t="s">
        <v>232</v>
      </c>
      <c r="E6" s="61" t="s">
        <v>503</v>
      </c>
      <c r="F6" s="61" t="s">
        <v>234</v>
      </c>
      <c r="M6" s="46"/>
    </row>
    <row r="7" spans="1:13" ht="31.5">
      <c r="A7" s="47" t="s">
        <v>1</v>
      </c>
      <c r="B7" s="48">
        <v>67980</v>
      </c>
      <c r="C7" s="48">
        <v>67980</v>
      </c>
      <c r="D7" s="48">
        <v>72238</v>
      </c>
      <c r="E7" s="49">
        <f>D7/B7</f>
        <v>1.0626360694321859</v>
      </c>
      <c r="F7" s="49">
        <f>D7/C7</f>
        <v>1.0626360694321859</v>
      </c>
    </row>
    <row r="8" spans="1:13" ht="15.75">
      <c r="A8" s="50" t="s">
        <v>2</v>
      </c>
      <c r="B8" s="51">
        <v>3555</v>
      </c>
      <c r="C8" s="51">
        <v>3555</v>
      </c>
      <c r="D8" s="52">
        <v>3174.8</v>
      </c>
      <c r="E8" s="49">
        <f t="shared" ref="E8:E29" si="0">D8/B8</f>
        <v>0.89305203938115341</v>
      </c>
      <c r="F8" s="49">
        <f t="shared" ref="F8:F29" si="1">D8/C8</f>
        <v>0.89305203938115341</v>
      </c>
    </row>
    <row r="9" spans="1:13" ht="63">
      <c r="A9" s="50" t="s">
        <v>3</v>
      </c>
      <c r="B9" s="53">
        <v>7277</v>
      </c>
      <c r="C9" s="53">
        <v>2900</v>
      </c>
      <c r="D9" s="52">
        <v>2807.8</v>
      </c>
      <c r="E9" s="49">
        <f t="shared" si="0"/>
        <v>0.3858458155833448</v>
      </c>
      <c r="F9" s="49">
        <f t="shared" si="1"/>
        <v>0.96820689655172421</v>
      </c>
    </row>
    <row r="10" spans="1:13" ht="63">
      <c r="A10" s="50" t="s">
        <v>4</v>
      </c>
      <c r="B10" s="53">
        <v>26861</v>
      </c>
      <c r="C10" s="53">
        <v>32861</v>
      </c>
      <c r="D10" s="52">
        <v>34927.699999999997</v>
      </c>
      <c r="E10" s="49">
        <f t="shared" si="0"/>
        <v>1.3003127210453818</v>
      </c>
      <c r="F10" s="49">
        <f t="shared" si="1"/>
        <v>1.0628921822220869</v>
      </c>
    </row>
    <row r="11" spans="1:13" ht="47.25">
      <c r="A11" s="50" t="s">
        <v>5</v>
      </c>
      <c r="B11" s="53">
        <v>350</v>
      </c>
      <c r="C11" s="53">
        <v>350</v>
      </c>
      <c r="D11" s="51">
        <v>1063.8</v>
      </c>
      <c r="E11" s="49">
        <f t="shared" si="0"/>
        <v>3.0394285714285711</v>
      </c>
      <c r="F11" s="49">
        <f t="shared" si="1"/>
        <v>3.0394285714285711</v>
      </c>
    </row>
    <row r="12" spans="1:13" ht="47.25">
      <c r="A12" s="50" t="s">
        <v>6</v>
      </c>
      <c r="B12" s="53">
        <v>163</v>
      </c>
      <c r="C12" s="53">
        <v>163</v>
      </c>
      <c r="D12" s="51">
        <v>53</v>
      </c>
      <c r="E12" s="49">
        <f t="shared" si="0"/>
        <v>0.32515337423312884</v>
      </c>
      <c r="F12" s="49">
        <f t="shared" si="1"/>
        <v>0.32515337423312884</v>
      </c>
    </row>
    <row r="13" spans="1:13" ht="31.5">
      <c r="A13" s="47" t="s">
        <v>7</v>
      </c>
      <c r="B13" s="54">
        <v>9896</v>
      </c>
      <c r="C13" s="54">
        <v>7896</v>
      </c>
      <c r="D13" s="48">
        <v>7019.3</v>
      </c>
      <c r="E13" s="49">
        <f t="shared" si="0"/>
        <v>0.7093067906224737</v>
      </c>
      <c r="F13" s="49">
        <f t="shared" si="1"/>
        <v>0.88896909827760895</v>
      </c>
    </row>
    <row r="14" spans="1:13" ht="15.75">
      <c r="A14" s="47" t="s">
        <v>8</v>
      </c>
      <c r="B14" s="54">
        <v>24617</v>
      </c>
      <c r="C14" s="54">
        <v>17776.8</v>
      </c>
      <c r="D14" s="48">
        <v>10391.9</v>
      </c>
      <c r="E14" s="49">
        <f t="shared" si="0"/>
        <v>0.42214323435024576</v>
      </c>
      <c r="F14" s="49">
        <f t="shared" si="1"/>
        <v>0.58457652670896898</v>
      </c>
    </row>
    <row r="15" spans="1:13" ht="15.75">
      <c r="A15" s="47" t="s">
        <v>9</v>
      </c>
      <c r="B15" s="54">
        <v>1762</v>
      </c>
      <c r="C15" s="54">
        <v>1762</v>
      </c>
      <c r="D15" s="48">
        <v>2389.6</v>
      </c>
      <c r="E15" s="49">
        <f t="shared" si="0"/>
        <v>1.3561861520998864</v>
      </c>
      <c r="F15" s="49">
        <f t="shared" si="1"/>
        <v>1.3561861520998864</v>
      </c>
    </row>
    <row r="16" spans="1:13" ht="47.25">
      <c r="A16" s="47" t="s">
        <v>10</v>
      </c>
      <c r="B16" s="54">
        <v>5000</v>
      </c>
      <c r="C16" s="54">
        <v>5000</v>
      </c>
      <c r="D16" s="48">
        <v>13238.5</v>
      </c>
      <c r="E16" s="49">
        <f t="shared" si="0"/>
        <v>2.6476999999999999</v>
      </c>
      <c r="F16" s="49">
        <f t="shared" si="1"/>
        <v>2.6476999999999999</v>
      </c>
    </row>
    <row r="17" spans="1:6" ht="31.5">
      <c r="A17" s="47" t="s">
        <v>11</v>
      </c>
      <c r="B17" s="55"/>
      <c r="C17" s="55"/>
      <c r="D17" s="56">
        <v>277</v>
      </c>
      <c r="E17" s="49"/>
      <c r="F17" s="49"/>
    </row>
    <row r="18" spans="1:6" ht="63">
      <c r="A18" s="50" t="s">
        <v>12</v>
      </c>
      <c r="B18" s="53">
        <v>24600</v>
      </c>
      <c r="C18" s="53">
        <v>17659.8</v>
      </c>
      <c r="D18" s="51">
        <v>14763.9</v>
      </c>
      <c r="E18" s="49">
        <f t="shared" si="0"/>
        <v>0.60015853658536589</v>
      </c>
      <c r="F18" s="49">
        <f t="shared" si="1"/>
        <v>0.83601739544049203</v>
      </c>
    </row>
    <row r="19" spans="1:6" ht="31.5">
      <c r="A19" s="47" t="s">
        <v>13</v>
      </c>
      <c r="B19" s="54">
        <v>1200</v>
      </c>
      <c r="C19" s="54">
        <v>5971.6</v>
      </c>
      <c r="D19" s="48">
        <v>3396.7</v>
      </c>
      <c r="E19" s="49">
        <f t="shared" si="0"/>
        <v>2.8305833333333332</v>
      </c>
      <c r="F19" s="49">
        <f t="shared" si="1"/>
        <v>0.56880902940585432</v>
      </c>
    </row>
    <row r="20" spans="1:6" ht="31.5">
      <c r="A20" s="47" t="s">
        <v>14</v>
      </c>
      <c r="B20" s="54">
        <v>4200</v>
      </c>
      <c r="C20" s="54">
        <v>4200</v>
      </c>
      <c r="D20" s="48">
        <v>2930.3</v>
      </c>
      <c r="E20" s="49">
        <f t="shared" si="0"/>
        <v>0.69769047619047619</v>
      </c>
      <c r="F20" s="49">
        <f t="shared" si="1"/>
        <v>0.69769047619047619</v>
      </c>
    </row>
    <row r="21" spans="1:6" ht="31.5">
      <c r="A21" s="47" t="s">
        <v>15</v>
      </c>
      <c r="B21" s="54"/>
      <c r="C21" s="54">
        <v>836</v>
      </c>
      <c r="D21" s="48">
        <v>1115</v>
      </c>
      <c r="E21" s="49"/>
      <c r="F21" s="49">
        <f t="shared" si="1"/>
        <v>1.3337320574162679</v>
      </c>
    </row>
    <row r="22" spans="1:6" ht="15.75">
      <c r="A22" s="57" t="s">
        <v>16</v>
      </c>
      <c r="B22" s="58">
        <f>SUM(B7:B21)</f>
        <v>177461</v>
      </c>
      <c r="C22" s="58">
        <f t="shared" ref="C22:D22" si="2">SUM(C7:C21)</f>
        <v>168911.19999999998</v>
      </c>
      <c r="D22" s="58">
        <f t="shared" si="2"/>
        <v>169787.30000000002</v>
      </c>
      <c r="E22" s="49">
        <f t="shared" si="0"/>
        <v>0.95675838634967691</v>
      </c>
      <c r="F22" s="49">
        <f t="shared" si="1"/>
        <v>1.0051867490136832</v>
      </c>
    </row>
    <row r="23" spans="1:6" ht="15.75">
      <c r="A23" s="59" t="s">
        <v>17</v>
      </c>
      <c r="B23" s="48">
        <v>119216</v>
      </c>
      <c r="C23" s="48">
        <v>119911.3</v>
      </c>
      <c r="D23" s="48">
        <v>119911.3</v>
      </c>
      <c r="E23" s="49">
        <f t="shared" si="0"/>
        <v>1.0058322708361294</v>
      </c>
      <c r="F23" s="49">
        <f t="shared" si="1"/>
        <v>1</v>
      </c>
    </row>
    <row r="24" spans="1:6" ht="15.75">
      <c r="A24" s="59" t="s">
        <v>18</v>
      </c>
      <c r="B24" s="48">
        <v>416285.2</v>
      </c>
      <c r="C24" s="48">
        <v>427699.8</v>
      </c>
      <c r="D24" s="48">
        <v>427534.9</v>
      </c>
      <c r="E24" s="49">
        <f t="shared" si="0"/>
        <v>1.027024021031735</v>
      </c>
      <c r="F24" s="49">
        <f t="shared" si="1"/>
        <v>0.99961444920011666</v>
      </c>
    </row>
    <row r="25" spans="1:6" ht="15.75">
      <c r="A25" s="59" t="s">
        <v>19</v>
      </c>
      <c r="B25" s="48">
        <v>58749.5</v>
      </c>
      <c r="C25" s="48">
        <v>174991.2</v>
      </c>
      <c r="D25" s="48">
        <v>174991.2</v>
      </c>
      <c r="E25" s="49">
        <f t="shared" si="0"/>
        <v>2.9785989667997175</v>
      </c>
      <c r="F25" s="49">
        <f t="shared" si="1"/>
        <v>1</v>
      </c>
    </row>
    <row r="26" spans="1:6" s="20" customFormat="1" ht="15.75">
      <c r="A26" s="59" t="s">
        <v>239</v>
      </c>
      <c r="B26" s="48"/>
      <c r="C26" s="48">
        <v>27918.5</v>
      </c>
      <c r="D26" s="48">
        <v>27918.5</v>
      </c>
      <c r="E26" s="49"/>
      <c r="F26" s="49">
        <f t="shared" si="1"/>
        <v>1</v>
      </c>
    </row>
    <row r="27" spans="1:6" ht="15.75">
      <c r="A27" s="57" t="s">
        <v>20</v>
      </c>
      <c r="B27" s="58">
        <f>SUM(B23:B25)</f>
        <v>594250.69999999995</v>
      </c>
      <c r="C27" s="58">
        <f>SUM(C23:C26)</f>
        <v>750520.8</v>
      </c>
      <c r="D27" s="58">
        <f>SUM(D23:D26)</f>
        <v>750355.90000000014</v>
      </c>
      <c r="E27" s="49">
        <f t="shared" si="0"/>
        <v>1.2626924966180102</v>
      </c>
      <c r="F27" s="49">
        <f t="shared" si="1"/>
        <v>0.99978028590280255</v>
      </c>
    </row>
    <row r="28" spans="1:6" ht="31.5">
      <c r="A28" s="47" t="s">
        <v>21</v>
      </c>
      <c r="B28" s="56"/>
      <c r="C28" s="56"/>
      <c r="D28" s="56">
        <v>-77.900000000000006</v>
      </c>
      <c r="E28" s="49"/>
      <c r="F28" s="49"/>
    </row>
    <row r="29" spans="1:6" ht="15.75">
      <c r="A29" s="60" t="s">
        <v>22</v>
      </c>
      <c r="B29" s="58">
        <f>B22+B27-B28</f>
        <v>771711.7</v>
      </c>
      <c r="C29" s="58">
        <f>C22+C27-C28</f>
        <v>919432</v>
      </c>
      <c r="D29" s="58">
        <v>920065.3</v>
      </c>
      <c r="E29" s="49">
        <f t="shared" si="0"/>
        <v>1.1922396667045481</v>
      </c>
      <c r="F29" s="49">
        <f t="shared" si="1"/>
        <v>1.0006887948211505</v>
      </c>
    </row>
    <row r="30" spans="1:6" ht="15.75">
      <c r="A30" s="3" t="s">
        <v>23</v>
      </c>
      <c r="B30" s="1"/>
      <c r="C30" s="1"/>
      <c r="D30" s="1"/>
      <c r="E30" s="1"/>
      <c r="F30" s="1"/>
    </row>
    <row r="31" spans="1:6" ht="15.75">
      <c r="A31" s="2"/>
      <c r="B31" s="1"/>
      <c r="C31" s="1"/>
    </row>
  </sheetData>
  <mergeCells count="4">
    <mergeCell ref="A5:D5"/>
    <mergeCell ref="A1:K1"/>
    <mergeCell ref="A2:K2"/>
    <mergeCell ref="A4:D4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3"/>
  <sheetViews>
    <sheetView workbookViewId="0">
      <selection activeCell="M6" sqref="M6"/>
    </sheetView>
  </sheetViews>
  <sheetFormatPr defaultRowHeight="15"/>
  <cols>
    <col min="1" max="1" width="22.28515625" customWidth="1"/>
    <col min="2" max="2" width="7.42578125" customWidth="1"/>
    <col min="3" max="3" width="7.5703125" customWidth="1"/>
    <col min="4" max="4" width="7.28515625" customWidth="1"/>
    <col min="5" max="5" width="12.5703125" customWidth="1"/>
    <col min="6" max="6" width="9" customWidth="1"/>
    <col min="7" max="7" width="11.7109375" customWidth="1"/>
    <col min="8" max="8" width="10.5703125" customWidth="1"/>
    <col min="9" max="9" width="10.85546875" customWidth="1"/>
    <col min="10" max="10" width="9.85546875" customWidth="1"/>
    <col min="11" max="11" width="12.42578125" customWidth="1"/>
  </cols>
  <sheetData>
    <row r="1" spans="1:11">
      <c r="A1" s="119" t="s">
        <v>505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>
      <c r="A2" s="119" t="s">
        <v>509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s="20" customForma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.75">
      <c r="A4" s="118" t="s">
        <v>325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ht="15" customHeight="1">
      <c r="A5" s="121" t="s">
        <v>24</v>
      </c>
      <c r="B5" s="121" t="s">
        <v>25</v>
      </c>
      <c r="C5" s="121"/>
      <c r="D5" s="121"/>
      <c r="E5" s="121"/>
      <c r="F5" s="121"/>
      <c r="G5" s="121" t="s">
        <v>26</v>
      </c>
      <c r="H5" s="121" t="s">
        <v>27</v>
      </c>
      <c r="I5" s="120" t="s">
        <v>235</v>
      </c>
      <c r="J5" s="120" t="s">
        <v>236</v>
      </c>
      <c r="K5" s="120" t="s">
        <v>237</v>
      </c>
    </row>
    <row r="6" spans="1:11" ht="52.5" customHeight="1">
      <c r="A6" s="121"/>
      <c r="B6" s="121"/>
      <c r="C6" s="121"/>
      <c r="D6" s="121"/>
      <c r="E6" s="121"/>
      <c r="F6" s="121"/>
      <c r="G6" s="121"/>
      <c r="H6" s="121"/>
      <c r="I6" s="120"/>
      <c r="J6" s="120"/>
      <c r="K6" s="120"/>
    </row>
    <row r="7" spans="1:11">
      <c r="A7" s="13" t="s">
        <v>28</v>
      </c>
      <c r="B7" s="10" t="s">
        <v>29</v>
      </c>
      <c r="C7" s="10" t="s">
        <v>30</v>
      </c>
      <c r="D7" s="10" t="s">
        <v>31</v>
      </c>
      <c r="E7" s="10" t="s">
        <v>32</v>
      </c>
      <c r="F7" s="10" t="s">
        <v>33</v>
      </c>
      <c r="G7" s="103">
        <f>G8+G12+G16+G32+G33+G39+G44+G46+G52+G56+G59+G60</f>
        <v>32833</v>
      </c>
      <c r="H7" s="103">
        <f>H8+H12+H16+H32+H33+H39+H44+H46+H52+H56+H58+H59+H60+H61+H62</f>
        <v>39143.900000000009</v>
      </c>
      <c r="I7" s="103">
        <f>I8+I12+I16+I32+I33+I39+I44+I46+I52+I56+I58+I59+I60+I61+I62</f>
        <v>39052.30000000001</v>
      </c>
      <c r="J7" s="19">
        <f>I7/G7</f>
        <v>1.1894222276368291</v>
      </c>
      <c r="K7" s="19">
        <f>I7/H7</f>
        <v>0.9976599163598926</v>
      </c>
    </row>
    <row r="8" spans="1:11" ht="63.75">
      <c r="A8" s="14" t="s">
        <v>34</v>
      </c>
      <c r="B8" s="10" t="s">
        <v>29</v>
      </c>
      <c r="C8" s="10" t="s">
        <v>30</v>
      </c>
      <c r="D8" s="10" t="s">
        <v>35</v>
      </c>
      <c r="E8" s="10" t="s">
        <v>32</v>
      </c>
      <c r="F8" s="10" t="s">
        <v>33</v>
      </c>
      <c r="G8" s="103">
        <v>1493.5</v>
      </c>
      <c r="H8" s="103">
        <v>1499.7</v>
      </c>
      <c r="I8" s="103">
        <v>1499.7</v>
      </c>
      <c r="J8" s="19">
        <f t="shared" ref="J8:J70" si="0">I8/G8</f>
        <v>1.004151322397054</v>
      </c>
      <c r="K8" s="19">
        <f t="shared" ref="K8:K71" si="1">I8/H8</f>
        <v>1</v>
      </c>
    </row>
    <row r="9" spans="1:11" ht="25.5">
      <c r="A9" s="14" t="s">
        <v>36</v>
      </c>
      <c r="B9" s="9" t="s">
        <v>29</v>
      </c>
      <c r="C9" s="9" t="s">
        <v>30</v>
      </c>
      <c r="D9" s="9" t="s">
        <v>35</v>
      </c>
      <c r="E9" s="9" t="s">
        <v>32</v>
      </c>
      <c r="F9" s="9" t="s">
        <v>33</v>
      </c>
      <c r="G9" s="34">
        <f>SUM(G10:G11)</f>
        <v>1493.5</v>
      </c>
      <c r="H9" s="34">
        <f>SUM(H10:H11)</f>
        <v>1499.6999999999998</v>
      </c>
      <c r="I9" s="34">
        <v>1499.7</v>
      </c>
      <c r="J9" s="19">
        <f t="shared" si="0"/>
        <v>1.004151322397054</v>
      </c>
      <c r="K9" s="19">
        <f t="shared" si="1"/>
        <v>1.0000000000000002</v>
      </c>
    </row>
    <row r="10" spans="1:11" ht="38.25">
      <c r="A10" s="14" t="s">
        <v>37</v>
      </c>
      <c r="B10" s="9" t="s">
        <v>29</v>
      </c>
      <c r="C10" s="9" t="s">
        <v>30</v>
      </c>
      <c r="D10" s="9" t="s">
        <v>35</v>
      </c>
      <c r="E10" s="9" t="s">
        <v>38</v>
      </c>
      <c r="F10" s="9" t="s">
        <v>39</v>
      </c>
      <c r="G10" s="34">
        <v>1147.0999999999999</v>
      </c>
      <c r="H10" s="34">
        <v>1137.0999999999999</v>
      </c>
      <c r="I10" s="34">
        <v>1137.0999999999999</v>
      </c>
      <c r="J10" s="19">
        <f t="shared" si="0"/>
        <v>0.99128236422282279</v>
      </c>
      <c r="K10" s="19">
        <f t="shared" si="1"/>
        <v>1</v>
      </c>
    </row>
    <row r="11" spans="1:11" ht="89.25">
      <c r="A11" s="14" t="s">
        <v>40</v>
      </c>
      <c r="B11" s="9" t="s">
        <v>29</v>
      </c>
      <c r="C11" s="9" t="s">
        <v>30</v>
      </c>
      <c r="D11" s="9" t="s">
        <v>35</v>
      </c>
      <c r="E11" s="9" t="s">
        <v>38</v>
      </c>
      <c r="F11" s="9" t="s">
        <v>41</v>
      </c>
      <c r="G11" s="64">
        <v>346.4</v>
      </c>
      <c r="H11" s="64">
        <v>362.6</v>
      </c>
      <c r="I11" s="64">
        <v>362.6</v>
      </c>
      <c r="J11" s="19">
        <f t="shared" si="0"/>
        <v>1.0467667436489609</v>
      </c>
      <c r="K11" s="19">
        <f t="shared" si="1"/>
        <v>1</v>
      </c>
    </row>
    <row r="12" spans="1:11" ht="89.25">
      <c r="A12" s="14" t="s">
        <v>42</v>
      </c>
      <c r="B12" s="10" t="s">
        <v>29</v>
      </c>
      <c r="C12" s="10" t="s">
        <v>30</v>
      </c>
      <c r="D12" s="10" t="s">
        <v>43</v>
      </c>
      <c r="E12" s="10" t="s">
        <v>44</v>
      </c>
      <c r="F12" s="10" t="s">
        <v>33</v>
      </c>
      <c r="G12" s="33">
        <f>SUM(G13:G15)</f>
        <v>3033.3</v>
      </c>
      <c r="H12" s="33">
        <f t="shared" ref="H12:I12" si="2">SUM(H13:H15)</f>
        <v>2479.8000000000002</v>
      </c>
      <c r="I12" s="33">
        <f t="shared" si="2"/>
        <v>2479.8000000000002</v>
      </c>
      <c r="J12" s="19">
        <f t="shared" si="0"/>
        <v>0.8175254673128276</v>
      </c>
      <c r="K12" s="19">
        <f t="shared" si="1"/>
        <v>1</v>
      </c>
    </row>
    <row r="13" spans="1:11" ht="38.25">
      <c r="A13" s="14" t="s">
        <v>45</v>
      </c>
      <c r="B13" s="9" t="s">
        <v>29</v>
      </c>
      <c r="C13" s="9" t="s">
        <v>30</v>
      </c>
      <c r="D13" s="9" t="s">
        <v>43</v>
      </c>
      <c r="E13" s="9" t="s">
        <v>44</v>
      </c>
      <c r="F13" s="9" t="s">
        <v>39</v>
      </c>
      <c r="G13" s="34">
        <v>1945.7</v>
      </c>
      <c r="H13" s="34">
        <v>1505.5</v>
      </c>
      <c r="I13" s="34">
        <v>1505.5</v>
      </c>
      <c r="J13" s="19">
        <f t="shared" si="0"/>
        <v>0.77375751657501157</v>
      </c>
      <c r="K13" s="19">
        <f t="shared" si="1"/>
        <v>1</v>
      </c>
    </row>
    <row r="14" spans="1:11" ht="89.25">
      <c r="A14" s="14" t="s">
        <v>46</v>
      </c>
      <c r="B14" s="9" t="s">
        <v>29</v>
      </c>
      <c r="C14" s="9" t="s">
        <v>30</v>
      </c>
      <c r="D14" s="9" t="s">
        <v>43</v>
      </c>
      <c r="E14" s="9" t="s">
        <v>44</v>
      </c>
      <c r="F14" s="9" t="s">
        <v>41</v>
      </c>
      <c r="G14" s="64">
        <v>587.6</v>
      </c>
      <c r="H14" s="64">
        <v>449.5</v>
      </c>
      <c r="I14" s="64">
        <v>449.5</v>
      </c>
      <c r="J14" s="19">
        <f t="shared" si="0"/>
        <v>0.76497617426820963</v>
      </c>
      <c r="K14" s="19">
        <f t="shared" si="1"/>
        <v>1</v>
      </c>
    </row>
    <row r="15" spans="1:11" ht="63.75">
      <c r="A15" s="14" t="s">
        <v>47</v>
      </c>
      <c r="B15" s="9" t="s">
        <v>29</v>
      </c>
      <c r="C15" s="9" t="s">
        <v>30</v>
      </c>
      <c r="D15" s="9" t="s">
        <v>48</v>
      </c>
      <c r="E15" s="9" t="s">
        <v>44</v>
      </c>
      <c r="F15" s="9" t="s">
        <v>49</v>
      </c>
      <c r="G15" s="34">
        <v>500</v>
      </c>
      <c r="H15" s="34">
        <v>524.79999999999995</v>
      </c>
      <c r="I15" s="34">
        <v>524.79999999999995</v>
      </c>
      <c r="J15" s="19">
        <f t="shared" si="0"/>
        <v>1.0495999999999999</v>
      </c>
      <c r="K15" s="19">
        <f t="shared" si="1"/>
        <v>1</v>
      </c>
    </row>
    <row r="16" spans="1:11" ht="76.5">
      <c r="A16" s="13" t="s">
        <v>50</v>
      </c>
      <c r="B16" s="10" t="s">
        <v>29</v>
      </c>
      <c r="C16" s="10" t="s">
        <v>30</v>
      </c>
      <c r="D16" s="10" t="s">
        <v>51</v>
      </c>
      <c r="E16" s="10" t="s">
        <v>32</v>
      </c>
      <c r="F16" s="10" t="s">
        <v>33</v>
      </c>
      <c r="G16" s="33">
        <v>17493.7</v>
      </c>
      <c r="H16" s="33">
        <f>H17+H28+H24</f>
        <v>18432.300000000003</v>
      </c>
      <c r="I16" s="33">
        <f>I17+I28+I24</f>
        <v>18432.300000000003</v>
      </c>
      <c r="J16" s="19">
        <f t="shared" si="0"/>
        <v>1.0536536010106496</v>
      </c>
      <c r="K16" s="19">
        <f t="shared" si="1"/>
        <v>1</v>
      </c>
    </row>
    <row r="17" spans="1:11" ht="89.25">
      <c r="A17" s="14" t="s">
        <v>52</v>
      </c>
      <c r="B17" s="9" t="s">
        <v>29</v>
      </c>
      <c r="C17" s="9" t="s">
        <v>30</v>
      </c>
      <c r="D17" s="9" t="s">
        <v>51</v>
      </c>
      <c r="E17" s="9" t="s">
        <v>38</v>
      </c>
      <c r="F17" s="9" t="s">
        <v>33</v>
      </c>
      <c r="G17" s="33">
        <f>SUM(G18:G23)</f>
        <v>16779.7</v>
      </c>
      <c r="H17" s="33">
        <f t="shared" ref="H17:I17" si="3">SUM(H18:H23)</f>
        <v>17718.300000000003</v>
      </c>
      <c r="I17" s="33">
        <f t="shared" si="3"/>
        <v>17718.300000000003</v>
      </c>
      <c r="J17" s="19">
        <f t="shared" si="0"/>
        <v>1.0559366377229631</v>
      </c>
      <c r="K17" s="19">
        <f t="shared" si="1"/>
        <v>1</v>
      </c>
    </row>
    <row r="18" spans="1:11" ht="38.25">
      <c r="A18" s="14" t="s">
        <v>45</v>
      </c>
      <c r="B18" s="9" t="s">
        <v>29</v>
      </c>
      <c r="C18" s="9" t="s">
        <v>30</v>
      </c>
      <c r="D18" s="9" t="s">
        <v>51</v>
      </c>
      <c r="E18" s="9" t="s">
        <v>38</v>
      </c>
      <c r="F18" s="9" t="s">
        <v>39</v>
      </c>
      <c r="G18" s="34">
        <v>9870</v>
      </c>
      <c r="H18" s="34">
        <v>10250.9</v>
      </c>
      <c r="I18" s="34">
        <v>10250.9</v>
      </c>
      <c r="J18" s="19">
        <f t="shared" si="0"/>
        <v>1.0385916919959473</v>
      </c>
      <c r="K18" s="19">
        <f t="shared" si="1"/>
        <v>1</v>
      </c>
    </row>
    <row r="19" spans="1:11">
      <c r="A19" s="14" t="s">
        <v>53</v>
      </c>
      <c r="B19" s="9" t="s">
        <v>29</v>
      </c>
      <c r="C19" s="9" t="s">
        <v>30</v>
      </c>
      <c r="D19" s="9" t="s">
        <v>51</v>
      </c>
      <c r="E19" s="9" t="s">
        <v>38</v>
      </c>
      <c r="F19" s="9" t="s">
        <v>54</v>
      </c>
      <c r="G19" s="34"/>
      <c r="H19" s="34">
        <v>33.700000000000003</v>
      </c>
      <c r="I19" s="34">
        <v>33.700000000000003</v>
      </c>
      <c r="J19" s="19"/>
      <c r="K19" s="19">
        <f t="shared" si="1"/>
        <v>1</v>
      </c>
    </row>
    <row r="20" spans="1:11" ht="89.25">
      <c r="A20" s="14" t="s">
        <v>46</v>
      </c>
      <c r="B20" s="9" t="s">
        <v>29</v>
      </c>
      <c r="C20" s="9" t="s">
        <v>30</v>
      </c>
      <c r="D20" s="9" t="s">
        <v>51</v>
      </c>
      <c r="E20" s="9" t="s">
        <v>38</v>
      </c>
      <c r="F20" s="9" t="s">
        <v>41</v>
      </c>
      <c r="G20" s="64">
        <v>2981</v>
      </c>
      <c r="H20" s="64">
        <v>3294.3</v>
      </c>
      <c r="I20" s="64">
        <v>3294.3</v>
      </c>
      <c r="J20" s="19">
        <f t="shared" si="0"/>
        <v>1.1050989600805099</v>
      </c>
      <c r="K20" s="19">
        <f t="shared" si="1"/>
        <v>1</v>
      </c>
    </row>
    <row r="21" spans="1:11" ht="63.75">
      <c r="A21" s="14" t="s">
        <v>55</v>
      </c>
      <c r="B21" s="9" t="s">
        <v>29</v>
      </c>
      <c r="C21" s="9" t="s">
        <v>30</v>
      </c>
      <c r="D21" s="9" t="s">
        <v>51</v>
      </c>
      <c r="E21" s="9" t="s">
        <v>38</v>
      </c>
      <c r="F21" s="9" t="s">
        <v>56</v>
      </c>
      <c r="G21" s="34">
        <v>320</v>
      </c>
      <c r="H21" s="34">
        <v>169</v>
      </c>
      <c r="I21" s="34">
        <v>169</v>
      </c>
      <c r="J21" s="19">
        <f t="shared" si="0"/>
        <v>0.52812499999999996</v>
      </c>
      <c r="K21" s="19">
        <f t="shared" si="1"/>
        <v>1</v>
      </c>
    </row>
    <row r="22" spans="1:11" ht="51">
      <c r="A22" s="14" t="s">
        <v>57</v>
      </c>
      <c r="B22" s="9" t="s">
        <v>29</v>
      </c>
      <c r="C22" s="9" t="s">
        <v>30</v>
      </c>
      <c r="D22" s="9" t="s">
        <v>51</v>
      </c>
      <c r="E22" s="9" t="s">
        <v>38</v>
      </c>
      <c r="F22" s="9" t="s">
        <v>49</v>
      </c>
      <c r="G22" s="34">
        <v>3258.7</v>
      </c>
      <c r="H22" s="34">
        <v>2638.7</v>
      </c>
      <c r="I22" s="34">
        <v>2638.7</v>
      </c>
      <c r="J22" s="19">
        <f t="shared" si="0"/>
        <v>0.80974008040015955</v>
      </c>
      <c r="K22" s="19">
        <f t="shared" si="1"/>
        <v>1</v>
      </c>
    </row>
    <row r="23" spans="1:11" ht="25.5">
      <c r="A23" s="14" t="s">
        <v>58</v>
      </c>
      <c r="B23" s="9" t="s">
        <v>29</v>
      </c>
      <c r="C23" s="9" t="s">
        <v>30</v>
      </c>
      <c r="D23" s="9" t="s">
        <v>51</v>
      </c>
      <c r="E23" s="9" t="s">
        <v>38</v>
      </c>
      <c r="F23" s="9" t="s">
        <v>59</v>
      </c>
      <c r="G23" s="34">
        <v>350</v>
      </c>
      <c r="H23" s="34">
        <v>1331.7</v>
      </c>
      <c r="I23" s="34">
        <v>1331.7</v>
      </c>
      <c r="J23" s="19">
        <f t="shared" si="0"/>
        <v>3.8048571428571432</v>
      </c>
      <c r="K23" s="19">
        <f t="shared" si="1"/>
        <v>1</v>
      </c>
    </row>
    <row r="24" spans="1:11" ht="89.25">
      <c r="A24" s="13" t="s">
        <v>61</v>
      </c>
      <c r="B24" s="10" t="s">
        <v>29</v>
      </c>
      <c r="C24" s="10" t="s">
        <v>30</v>
      </c>
      <c r="D24" s="10" t="s">
        <v>51</v>
      </c>
      <c r="E24" s="10" t="s">
        <v>32</v>
      </c>
      <c r="F24" s="10" t="s">
        <v>33</v>
      </c>
      <c r="G24" s="33">
        <v>357</v>
      </c>
      <c r="H24" s="33">
        <v>357</v>
      </c>
      <c r="I24" s="33">
        <v>357</v>
      </c>
      <c r="J24" s="19">
        <f t="shared" si="0"/>
        <v>1</v>
      </c>
      <c r="K24" s="19">
        <f t="shared" si="1"/>
        <v>1</v>
      </c>
    </row>
    <row r="25" spans="1:11" ht="38.25">
      <c r="A25" s="14" t="s">
        <v>60</v>
      </c>
      <c r="B25" s="9" t="s">
        <v>29</v>
      </c>
      <c r="C25" s="9" t="s">
        <v>30</v>
      </c>
      <c r="D25" s="9" t="s">
        <v>51</v>
      </c>
      <c r="E25" s="9" t="s">
        <v>62</v>
      </c>
      <c r="F25" s="9" t="s">
        <v>39</v>
      </c>
      <c r="G25" s="34">
        <v>274.2</v>
      </c>
      <c r="H25" s="34">
        <v>241.2</v>
      </c>
      <c r="I25" s="34">
        <v>241.2</v>
      </c>
      <c r="J25" s="19">
        <f t="shared" si="0"/>
        <v>0.87964989059080967</v>
      </c>
      <c r="K25" s="19">
        <f t="shared" si="1"/>
        <v>1</v>
      </c>
    </row>
    <row r="26" spans="1:11" ht="89.25">
      <c r="A26" s="14" t="s">
        <v>46</v>
      </c>
      <c r="B26" s="9" t="s">
        <v>29</v>
      </c>
      <c r="C26" s="9" t="s">
        <v>30</v>
      </c>
      <c r="D26" s="9" t="s">
        <v>51</v>
      </c>
      <c r="E26" s="9" t="s">
        <v>62</v>
      </c>
      <c r="F26" s="9" t="s">
        <v>41</v>
      </c>
      <c r="G26" s="64">
        <v>82.8</v>
      </c>
      <c r="H26" s="64">
        <v>71.599999999999994</v>
      </c>
      <c r="I26" s="64">
        <v>71.599999999999994</v>
      </c>
      <c r="J26" s="19">
        <f t="shared" si="0"/>
        <v>0.86473429951690817</v>
      </c>
      <c r="K26" s="19">
        <f t="shared" si="1"/>
        <v>1</v>
      </c>
    </row>
    <row r="27" spans="1:11" s="20" customFormat="1" ht="51">
      <c r="A27" s="14" t="s">
        <v>57</v>
      </c>
      <c r="B27" s="9" t="s">
        <v>29</v>
      </c>
      <c r="C27" s="9" t="s">
        <v>30</v>
      </c>
      <c r="D27" s="9" t="s">
        <v>51</v>
      </c>
      <c r="E27" s="9" t="s">
        <v>62</v>
      </c>
      <c r="F27" s="9" t="s">
        <v>49</v>
      </c>
      <c r="G27" s="64"/>
      <c r="H27" s="64">
        <v>44.2</v>
      </c>
      <c r="I27" s="64">
        <v>44.2</v>
      </c>
      <c r="J27" s="19"/>
      <c r="K27" s="19">
        <f t="shared" si="1"/>
        <v>1</v>
      </c>
    </row>
    <row r="28" spans="1:11" ht="89.25">
      <c r="A28" s="13" t="s">
        <v>63</v>
      </c>
      <c r="B28" s="10" t="s">
        <v>29</v>
      </c>
      <c r="C28" s="10" t="s">
        <v>30</v>
      </c>
      <c r="D28" s="10" t="s">
        <v>51</v>
      </c>
      <c r="E28" s="10" t="s">
        <v>64</v>
      </c>
      <c r="F28" s="10" t="s">
        <v>33</v>
      </c>
      <c r="G28" s="103">
        <v>357</v>
      </c>
      <c r="H28" s="103">
        <v>357</v>
      </c>
      <c r="I28" s="104">
        <v>357</v>
      </c>
      <c r="J28" s="19">
        <f t="shared" si="0"/>
        <v>1</v>
      </c>
      <c r="K28" s="19">
        <f t="shared" si="1"/>
        <v>1</v>
      </c>
    </row>
    <row r="29" spans="1:11" ht="38.25">
      <c r="A29" s="14" t="s">
        <v>60</v>
      </c>
      <c r="B29" s="9" t="s">
        <v>29</v>
      </c>
      <c r="C29" s="9" t="s">
        <v>30</v>
      </c>
      <c r="D29" s="9" t="s">
        <v>51</v>
      </c>
      <c r="E29" s="9" t="s">
        <v>64</v>
      </c>
      <c r="F29" s="9" t="s">
        <v>39</v>
      </c>
      <c r="G29" s="34">
        <v>254</v>
      </c>
      <c r="H29" s="34">
        <v>254</v>
      </c>
      <c r="I29" s="105">
        <v>228.8</v>
      </c>
      <c r="J29" s="19">
        <f t="shared" si="0"/>
        <v>0.90078740157480319</v>
      </c>
      <c r="K29" s="19">
        <f t="shared" si="1"/>
        <v>0.90078740157480319</v>
      </c>
    </row>
    <row r="30" spans="1:11" ht="89.25">
      <c r="A30" s="14" t="s">
        <v>46</v>
      </c>
      <c r="B30" s="9" t="s">
        <v>29</v>
      </c>
      <c r="C30" s="9" t="s">
        <v>30</v>
      </c>
      <c r="D30" s="9" t="s">
        <v>51</v>
      </c>
      <c r="E30" s="9" t="s">
        <v>64</v>
      </c>
      <c r="F30" s="9" t="s">
        <v>41</v>
      </c>
      <c r="G30" s="64">
        <v>77</v>
      </c>
      <c r="H30" s="64">
        <v>77</v>
      </c>
      <c r="I30" s="106">
        <v>67.8</v>
      </c>
      <c r="J30" s="19">
        <f t="shared" si="0"/>
        <v>0.88051948051948048</v>
      </c>
      <c r="K30" s="19">
        <f t="shared" si="1"/>
        <v>0.88051948051948048</v>
      </c>
    </row>
    <row r="31" spans="1:11" ht="51">
      <c r="A31" s="14" t="s">
        <v>57</v>
      </c>
      <c r="B31" s="9" t="s">
        <v>29</v>
      </c>
      <c r="C31" s="9" t="s">
        <v>30</v>
      </c>
      <c r="D31" s="9" t="s">
        <v>51</v>
      </c>
      <c r="E31" s="9" t="s">
        <v>64</v>
      </c>
      <c r="F31" s="9" t="s">
        <v>49</v>
      </c>
      <c r="G31" s="64">
        <v>26</v>
      </c>
      <c r="H31" s="64">
        <v>60.4</v>
      </c>
      <c r="I31" s="106">
        <v>60.4</v>
      </c>
      <c r="J31" s="19">
        <f t="shared" si="0"/>
        <v>2.3230769230769228</v>
      </c>
      <c r="K31" s="19">
        <f t="shared" si="1"/>
        <v>1</v>
      </c>
    </row>
    <row r="32" spans="1:11" ht="102">
      <c r="A32" s="13" t="s">
        <v>65</v>
      </c>
      <c r="B32" s="10" t="s">
        <v>29</v>
      </c>
      <c r="C32" s="10" t="s">
        <v>30</v>
      </c>
      <c r="D32" s="10" t="s">
        <v>66</v>
      </c>
      <c r="E32" s="10" t="s">
        <v>67</v>
      </c>
      <c r="F32" s="10" t="s">
        <v>49</v>
      </c>
      <c r="G32" s="33">
        <v>4.9000000000000004</v>
      </c>
      <c r="H32" s="33">
        <v>4.9000000000000004</v>
      </c>
      <c r="I32" s="33"/>
      <c r="J32" s="19">
        <f t="shared" si="0"/>
        <v>0</v>
      </c>
      <c r="K32" s="19">
        <f t="shared" si="1"/>
        <v>0</v>
      </c>
    </row>
    <row r="33" spans="1:11" ht="89.25">
      <c r="A33" s="13" t="s">
        <v>68</v>
      </c>
      <c r="B33" s="10" t="s">
        <v>69</v>
      </c>
      <c r="C33" s="10" t="s">
        <v>30</v>
      </c>
      <c r="D33" s="10" t="s">
        <v>70</v>
      </c>
      <c r="E33" s="9" t="s">
        <v>38</v>
      </c>
      <c r="F33" s="10" t="s">
        <v>33</v>
      </c>
      <c r="G33" s="103">
        <f>SUM(G34:G38)</f>
        <v>4895.7000000000007</v>
      </c>
      <c r="H33" s="103">
        <f>SUM(H34:H38)</f>
        <v>3932.8999999999996</v>
      </c>
      <c r="I33" s="103">
        <f t="shared" ref="I33" si="4">SUM(I34:I38)</f>
        <v>3932.8999999999996</v>
      </c>
      <c r="J33" s="19">
        <f t="shared" si="0"/>
        <v>0.80333762281185506</v>
      </c>
      <c r="K33" s="19">
        <f t="shared" si="1"/>
        <v>1</v>
      </c>
    </row>
    <row r="34" spans="1:11" ht="38.25">
      <c r="A34" s="14" t="s">
        <v>60</v>
      </c>
      <c r="B34" s="9" t="s">
        <v>69</v>
      </c>
      <c r="C34" s="9" t="s">
        <v>30</v>
      </c>
      <c r="D34" s="9" t="s">
        <v>70</v>
      </c>
      <c r="E34" s="9" t="s">
        <v>38</v>
      </c>
      <c r="F34" s="9" t="s">
        <v>39</v>
      </c>
      <c r="G34" s="34">
        <v>3453.2</v>
      </c>
      <c r="H34" s="34">
        <v>2827.2</v>
      </c>
      <c r="I34" s="34">
        <v>2827.2</v>
      </c>
      <c r="J34" s="19">
        <f t="shared" si="0"/>
        <v>0.81871886945441907</v>
      </c>
      <c r="K34" s="19">
        <f t="shared" si="1"/>
        <v>1</v>
      </c>
    </row>
    <row r="35" spans="1:11" ht="89.25">
      <c r="A35" s="14" t="s">
        <v>46</v>
      </c>
      <c r="B35" s="9" t="s">
        <v>69</v>
      </c>
      <c r="C35" s="9" t="s">
        <v>30</v>
      </c>
      <c r="D35" s="9" t="s">
        <v>70</v>
      </c>
      <c r="E35" s="9" t="s">
        <v>38</v>
      </c>
      <c r="F35" s="9" t="s">
        <v>41</v>
      </c>
      <c r="G35" s="64">
        <v>1042.9000000000001</v>
      </c>
      <c r="H35" s="64">
        <v>834.1</v>
      </c>
      <c r="I35" s="64">
        <v>834.1</v>
      </c>
      <c r="J35" s="19">
        <f t="shared" si="0"/>
        <v>0.79978904976507814</v>
      </c>
      <c r="K35" s="19">
        <f t="shared" si="1"/>
        <v>1</v>
      </c>
    </row>
    <row r="36" spans="1:11" ht="63.75">
      <c r="A36" s="14" t="s">
        <v>55</v>
      </c>
      <c r="B36" s="9" t="s">
        <v>69</v>
      </c>
      <c r="C36" s="9" t="s">
        <v>30</v>
      </c>
      <c r="D36" s="9" t="s">
        <v>70</v>
      </c>
      <c r="E36" s="9" t="s">
        <v>38</v>
      </c>
      <c r="F36" s="9" t="s">
        <v>56</v>
      </c>
      <c r="G36" s="34">
        <v>25</v>
      </c>
      <c r="H36" s="34">
        <v>17</v>
      </c>
      <c r="I36" s="34">
        <v>17</v>
      </c>
      <c r="J36" s="19">
        <f t="shared" si="0"/>
        <v>0.68</v>
      </c>
      <c r="K36" s="19">
        <f t="shared" si="1"/>
        <v>1</v>
      </c>
    </row>
    <row r="37" spans="1:11" ht="51">
      <c r="A37" s="14" t="s">
        <v>57</v>
      </c>
      <c r="B37" s="9" t="s">
        <v>69</v>
      </c>
      <c r="C37" s="9" t="s">
        <v>30</v>
      </c>
      <c r="D37" s="9" t="s">
        <v>70</v>
      </c>
      <c r="E37" s="9" t="s">
        <v>38</v>
      </c>
      <c r="F37" s="9" t="s">
        <v>49</v>
      </c>
      <c r="G37" s="64">
        <v>370</v>
      </c>
      <c r="H37" s="64">
        <v>253.1</v>
      </c>
      <c r="I37" s="64">
        <v>253.1</v>
      </c>
      <c r="J37" s="19">
        <f t="shared" si="0"/>
        <v>0.68405405405405406</v>
      </c>
      <c r="K37" s="19">
        <f t="shared" si="1"/>
        <v>1</v>
      </c>
    </row>
    <row r="38" spans="1:11" ht="25.5">
      <c r="A38" s="14" t="s">
        <v>58</v>
      </c>
      <c r="B38" s="9" t="s">
        <v>69</v>
      </c>
      <c r="C38" s="9" t="s">
        <v>30</v>
      </c>
      <c r="D38" s="9" t="s">
        <v>70</v>
      </c>
      <c r="E38" s="9" t="s">
        <v>38</v>
      </c>
      <c r="F38" s="9" t="s">
        <v>59</v>
      </c>
      <c r="G38" s="64">
        <v>4.5999999999999996</v>
      </c>
      <c r="H38" s="64">
        <v>1.5</v>
      </c>
      <c r="I38" s="64">
        <v>1.5</v>
      </c>
      <c r="J38" s="19">
        <f t="shared" si="0"/>
        <v>0.32608695652173914</v>
      </c>
      <c r="K38" s="19">
        <f t="shared" si="1"/>
        <v>1</v>
      </c>
    </row>
    <row r="39" spans="1:11" ht="63.75">
      <c r="A39" s="13" t="s">
        <v>71</v>
      </c>
      <c r="B39" s="10" t="s">
        <v>29</v>
      </c>
      <c r="C39" s="10" t="s">
        <v>30</v>
      </c>
      <c r="D39" s="10" t="s">
        <v>70</v>
      </c>
      <c r="E39" s="10" t="s">
        <v>72</v>
      </c>
      <c r="F39" s="10" t="s">
        <v>33</v>
      </c>
      <c r="G39" s="103">
        <f>SUM(G40:G43)</f>
        <v>941.5</v>
      </c>
      <c r="H39" s="103">
        <f>SUM(H40:H43)</f>
        <v>934.6</v>
      </c>
      <c r="I39" s="103">
        <f t="shared" ref="I39" si="5">SUM(I40:I43)</f>
        <v>934.6</v>
      </c>
      <c r="J39" s="19">
        <f t="shared" si="0"/>
        <v>0.99267126925119498</v>
      </c>
      <c r="K39" s="19">
        <f t="shared" si="1"/>
        <v>1</v>
      </c>
    </row>
    <row r="40" spans="1:11" ht="38.25">
      <c r="A40" s="14" t="s">
        <v>60</v>
      </c>
      <c r="B40" s="9" t="s">
        <v>29</v>
      </c>
      <c r="C40" s="9" t="s">
        <v>30</v>
      </c>
      <c r="D40" s="9" t="s">
        <v>70</v>
      </c>
      <c r="E40" s="9" t="s">
        <v>72</v>
      </c>
      <c r="F40" s="9" t="s">
        <v>39</v>
      </c>
      <c r="G40" s="34">
        <v>589</v>
      </c>
      <c r="H40" s="34">
        <v>586.1</v>
      </c>
      <c r="I40" s="34">
        <v>586.1</v>
      </c>
      <c r="J40" s="19">
        <f t="shared" si="0"/>
        <v>0.99507640067911718</v>
      </c>
      <c r="K40" s="19">
        <f t="shared" si="1"/>
        <v>1</v>
      </c>
    </row>
    <row r="41" spans="1:11" ht="89.25">
      <c r="A41" s="14" t="s">
        <v>46</v>
      </c>
      <c r="B41" s="9" t="s">
        <v>29</v>
      </c>
      <c r="C41" s="9" t="s">
        <v>30</v>
      </c>
      <c r="D41" s="9" t="s">
        <v>70</v>
      </c>
      <c r="E41" s="9" t="s">
        <v>72</v>
      </c>
      <c r="F41" s="9" t="s">
        <v>41</v>
      </c>
      <c r="G41" s="64">
        <v>177.9</v>
      </c>
      <c r="H41" s="64">
        <v>174.4</v>
      </c>
      <c r="I41" s="64">
        <v>174.4</v>
      </c>
      <c r="J41" s="19">
        <f t="shared" si="0"/>
        <v>0.98032602585722317</v>
      </c>
      <c r="K41" s="19">
        <f t="shared" si="1"/>
        <v>1</v>
      </c>
    </row>
    <row r="42" spans="1:11" ht="51">
      <c r="A42" s="14" t="s">
        <v>57</v>
      </c>
      <c r="B42" s="9" t="s">
        <v>29</v>
      </c>
      <c r="C42" s="9" t="s">
        <v>30</v>
      </c>
      <c r="D42" s="9" t="s">
        <v>70</v>
      </c>
      <c r="E42" s="9" t="s">
        <v>72</v>
      </c>
      <c r="F42" s="9" t="s">
        <v>49</v>
      </c>
      <c r="G42" s="34">
        <v>171.6</v>
      </c>
      <c r="H42" s="34">
        <v>171.1</v>
      </c>
      <c r="I42" s="34">
        <v>171.1</v>
      </c>
      <c r="J42" s="19">
        <f t="shared" si="0"/>
        <v>0.99708624708624705</v>
      </c>
      <c r="K42" s="19">
        <f t="shared" si="1"/>
        <v>1</v>
      </c>
    </row>
    <row r="43" spans="1:11" ht="25.5">
      <c r="A43" s="14" t="s">
        <v>58</v>
      </c>
      <c r="B43" s="9" t="s">
        <v>29</v>
      </c>
      <c r="C43" s="9" t="s">
        <v>30</v>
      </c>
      <c r="D43" s="9" t="s">
        <v>70</v>
      </c>
      <c r="E43" s="9" t="s">
        <v>72</v>
      </c>
      <c r="F43" s="9" t="s">
        <v>73</v>
      </c>
      <c r="G43" s="34">
        <v>3</v>
      </c>
      <c r="H43" s="34">
        <v>3</v>
      </c>
      <c r="I43" s="34">
        <v>3</v>
      </c>
      <c r="J43" s="19">
        <f t="shared" si="0"/>
        <v>1</v>
      </c>
      <c r="K43" s="19">
        <f t="shared" si="1"/>
        <v>1</v>
      </c>
    </row>
    <row r="44" spans="1:11" ht="25.5">
      <c r="A44" s="13" t="s">
        <v>74</v>
      </c>
      <c r="B44" s="10" t="s">
        <v>29</v>
      </c>
      <c r="C44" s="10" t="s">
        <v>30</v>
      </c>
      <c r="D44" s="10" t="s">
        <v>75</v>
      </c>
      <c r="E44" s="10" t="s">
        <v>76</v>
      </c>
      <c r="F44" s="10" t="s">
        <v>33</v>
      </c>
      <c r="G44" s="103">
        <v>1000</v>
      </c>
      <c r="H44" s="103">
        <v>82.3</v>
      </c>
      <c r="I44" s="103"/>
      <c r="J44" s="19">
        <f t="shared" si="0"/>
        <v>0</v>
      </c>
      <c r="K44" s="19">
        <f t="shared" si="1"/>
        <v>0</v>
      </c>
    </row>
    <row r="45" spans="1:11">
      <c r="A45" s="14" t="s">
        <v>77</v>
      </c>
      <c r="B45" s="9" t="s">
        <v>29</v>
      </c>
      <c r="C45" s="9" t="s">
        <v>30</v>
      </c>
      <c r="D45" s="9" t="s">
        <v>75</v>
      </c>
      <c r="E45" s="9" t="s">
        <v>76</v>
      </c>
      <c r="F45" s="9" t="s">
        <v>78</v>
      </c>
      <c r="G45" s="34">
        <v>1000</v>
      </c>
      <c r="H45" s="34">
        <v>82.3</v>
      </c>
      <c r="I45" s="34"/>
      <c r="J45" s="19">
        <f t="shared" si="0"/>
        <v>0</v>
      </c>
      <c r="K45" s="19">
        <f t="shared" si="1"/>
        <v>0</v>
      </c>
    </row>
    <row r="46" spans="1:11" ht="25.5">
      <c r="A46" s="13" t="s">
        <v>79</v>
      </c>
      <c r="B46" s="10" t="s">
        <v>29</v>
      </c>
      <c r="C46" s="10" t="s">
        <v>30</v>
      </c>
      <c r="D46" s="10" t="s">
        <v>80</v>
      </c>
      <c r="E46" s="10" t="s">
        <v>32</v>
      </c>
      <c r="F46" s="10" t="s">
        <v>33</v>
      </c>
      <c r="G46" s="33">
        <f>SUM(G47:G51)</f>
        <v>2135.6999999999998</v>
      </c>
      <c r="H46" s="33">
        <f>SUM(H47:H51)</f>
        <v>2246.8000000000002</v>
      </c>
      <c r="I46" s="33">
        <f t="shared" ref="I46:J46" si="6">SUM(I47:I51)</f>
        <v>2243.5</v>
      </c>
      <c r="J46" s="7">
        <f t="shared" si="6"/>
        <v>12.611415676793161</v>
      </c>
      <c r="K46" s="19">
        <f t="shared" si="1"/>
        <v>0.99853124443653185</v>
      </c>
    </row>
    <row r="47" spans="1:11" ht="25.5">
      <c r="A47" s="14" t="s">
        <v>81</v>
      </c>
      <c r="B47" s="9" t="s">
        <v>29</v>
      </c>
      <c r="C47" s="9" t="s">
        <v>30</v>
      </c>
      <c r="D47" s="9" t="s">
        <v>80</v>
      </c>
      <c r="E47" s="9" t="s">
        <v>82</v>
      </c>
      <c r="F47" s="9" t="s">
        <v>83</v>
      </c>
      <c r="G47" s="34">
        <v>1350</v>
      </c>
      <c r="H47" s="34">
        <v>1445.2</v>
      </c>
      <c r="I47" s="34">
        <v>1445.2</v>
      </c>
      <c r="J47" s="19">
        <f t="shared" si="0"/>
        <v>1.0705185185185186</v>
      </c>
      <c r="K47" s="19">
        <f t="shared" si="1"/>
        <v>1</v>
      </c>
    </row>
    <row r="48" spans="1:11" ht="76.5">
      <c r="A48" s="14" t="s">
        <v>84</v>
      </c>
      <c r="B48" s="9" t="s">
        <v>29</v>
      </c>
      <c r="C48" s="9" t="s">
        <v>30</v>
      </c>
      <c r="D48" s="9" t="s">
        <v>80</v>
      </c>
      <c r="E48" s="9" t="s">
        <v>82</v>
      </c>
      <c r="F48" s="9" t="s">
        <v>85</v>
      </c>
      <c r="G48" s="34">
        <v>407.7</v>
      </c>
      <c r="H48" s="34">
        <v>436.1</v>
      </c>
      <c r="I48" s="34">
        <v>436.1</v>
      </c>
      <c r="J48" s="19">
        <f t="shared" si="0"/>
        <v>1.0696590630365466</v>
      </c>
      <c r="K48" s="19">
        <f t="shared" si="1"/>
        <v>1</v>
      </c>
    </row>
    <row r="49" spans="1:11" s="20" customFormat="1" ht="63.75">
      <c r="A49" s="14" t="s">
        <v>55</v>
      </c>
      <c r="B49" s="9" t="s">
        <v>29</v>
      </c>
      <c r="C49" s="9" t="s">
        <v>30</v>
      </c>
      <c r="D49" s="9" t="s">
        <v>80</v>
      </c>
      <c r="E49" s="9" t="s">
        <v>82</v>
      </c>
      <c r="F49" s="9" t="s">
        <v>56</v>
      </c>
      <c r="G49" s="34">
        <v>10</v>
      </c>
      <c r="H49" s="34">
        <v>96</v>
      </c>
      <c r="I49" s="34">
        <v>96</v>
      </c>
      <c r="J49" s="19">
        <f t="shared" si="0"/>
        <v>9.6</v>
      </c>
      <c r="K49" s="19">
        <f t="shared" si="1"/>
        <v>1</v>
      </c>
    </row>
    <row r="50" spans="1:11" ht="51">
      <c r="A50" s="14" t="s">
        <v>57</v>
      </c>
      <c r="B50" s="9" t="s">
        <v>29</v>
      </c>
      <c r="C50" s="9" t="s">
        <v>30</v>
      </c>
      <c r="D50" s="9" t="s">
        <v>80</v>
      </c>
      <c r="E50" s="9" t="s">
        <v>82</v>
      </c>
      <c r="F50" s="9" t="s">
        <v>49</v>
      </c>
      <c r="G50" s="34">
        <v>350</v>
      </c>
      <c r="H50" s="34">
        <v>267.39999999999998</v>
      </c>
      <c r="I50" s="34">
        <v>264.10000000000002</v>
      </c>
      <c r="J50" s="19">
        <f t="shared" si="0"/>
        <v>0.75457142857142867</v>
      </c>
      <c r="K50" s="19">
        <f t="shared" si="1"/>
        <v>0.98765893792071824</v>
      </c>
    </row>
    <row r="51" spans="1:11" ht="25.5">
      <c r="A51" s="14" t="s">
        <v>58</v>
      </c>
      <c r="B51" s="9" t="s">
        <v>29</v>
      </c>
      <c r="C51" s="9" t="s">
        <v>30</v>
      </c>
      <c r="D51" s="9" t="s">
        <v>80</v>
      </c>
      <c r="E51" s="9" t="s">
        <v>82</v>
      </c>
      <c r="F51" s="9" t="s">
        <v>59</v>
      </c>
      <c r="G51" s="34">
        <v>18</v>
      </c>
      <c r="H51" s="34">
        <v>2.1</v>
      </c>
      <c r="I51" s="34">
        <v>2.1</v>
      </c>
      <c r="J51" s="19">
        <f t="shared" si="0"/>
        <v>0.11666666666666667</v>
      </c>
      <c r="K51" s="19">
        <f t="shared" si="1"/>
        <v>1</v>
      </c>
    </row>
    <row r="52" spans="1:11" ht="25.5">
      <c r="A52" s="13" t="s">
        <v>86</v>
      </c>
      <c r="B52" s="10" t="s">
        <v>29</v>
      </c>
      <c r="C52" s="10" t="s">
        <v>30</v>
      </c>
      <c r="D52" s="10" t="s">
        <v>80</v>
      </c>
      <c r="E52" s="10" t="s">
        <v>32</v>
      </c>
      <c r="F52" s="10" t="s">
        <v>33</v>
      </c>
      <c r="G52" s="34"/>
      <c r="H52" s="33">
        <f>SUM(H53:H55)</f>
        <v>7409.7999999999993</v>
      </c>
      <c r="I52" s="33">
        <f t="shared" ref="I52" si="7">SUM(I53:I55)</f>
        <v>7409.7999999999993</v>
      </c>
      <c r="J52" s="19"/>
      <c r="K52" s="19">
        <f t="shared" si="1"/>
        <v>1</v>
      </c>
    </row>
    <row r="53" spans="1:11" ht="25.5">
      <c r="A53" s="14" t="s">
        <v>81</v>
      </c>
      <c r="B53" s="9" t="s">
        <v>29</v>
      </c>
      <c r="C53" s="9" t="s">
        <v>30</v>
      </c>
      <c r="D53" s="9" t="s">
        <v>80</v>
      </c>
      <c r="E53" s="9" t="s">
        <v>82</v>
      </c>
      <c r="F53" s="9" t="s">
        <v>83</v>
      </c>
      <c r="G53" s="34"/>
      <c r="H53" s="34">
        <v>5500.8</v>
      </c>
      <c r="I53" s="34">
        <v>5500.8</v>
      </c>
      <c r="J53" s="19"/>
      <c r="K53" s="19">
        <f t="shared" si="1"/>
        <v>1</v>
      </c>
    </row>
    <row r="54" spans="1:11" ht="76.5">
      <c r="A54" s="14" t="s">
        <v>84</v>
      </c>
      <c r="B54" s="9" t="s">
        <v>29</v>
      </c>
      <c r="C54" s="9" t="s">
        <v>30</v>
      </c>
      <c r="D54" s="9" t="s">
        <v>80</v>
      </c>
      <c r="E54" s="9" t="s">
        <v>82</v>
      </c>
      <c r="F54" s="9" t="s">
        <v>85</v>
      </c>
      <c r="G54" s="34"/>
      <c r="H54" s="34">
        <v>1654.1</v>
      </c>
      <c r="I54" s="34">
        <v>1654.1</v>
      </c>
      <c r="J54" s="19"/>
      <c r="K54" s="19">
        <f t="shared" si="1"/>
        <v>1</v>
      </c>
    </row>
    <row r="55" spans="1:11" ht="51">
      <c r="A55" s="14" t="s">
        <v>57</v>
      </c>
      <c r="B55" s="9" t="s">
        <v>29</v>
      </c>
      <c r="C55" s="9" t="s">
        <v>30</v>
      </c>
      <c r="D55" s="9" t="s">
        <v>80</v>
      </c>
      <c r="E55" s="9" t="s">
        <v>82</v>
      </c>
      <c r="F55" s="9" t="s">
        <v>49</v>
      </c>
      <c r="G55" s="34"/>
      <c r="H55" s="34">
        <v>254.9</v>
      </c>
      <c r="I55" s="34">
        <v>254.9</v>
      </c>
      <c r="J55" s="19"/>
      <c r="K55" s="19">
        <f t="shared" si="1"/>
        <v>1</v>
      </c>
    </row>
    <row r="56" spans="1:11" ht="76.5">
      <c r="A56" s="15" t="s">
        <v>87</v>
      </c>
      <c r="B56" s="10" t="s">
        <v>29</v>
      </c>
      <c r="C56" s="10" t="s">
        <v>30</v>
      </c>
      <c r="D56" s="10" t="s">
        <v>80</v>
      </c>
      <c r="E56" s="10" t="s">
        <v>88</v>
      </c>
      <c r="F56" s="10" t="s">
        <v>33</v>
      </c>
      <c r="G56" s="33">
        <v>188</v>
      </c>
      <c r="H56" s="33">
        <v>188</v>
      </c>
      <c r="I56" s="33">
        <v>188</v>
      </c>
      <c r="J56" s="19">
        <f t="shared" si="0"/>
        <v>1</v>
      </c>
      <c r="K56" s="19">
        <f t="shared" si="1"/>
        <v>1</v>
      </c>
    </row>
    <row r="57" spans="1:11" ht="51">
      <c r="A57" s="14" t="s">
        <v>57</v>
      </c>
      <c r="B57" s="9" t="s">
        <v>29</v>
      </c>
      <c r="C57" s="9" t="s">
        <v>30</v>
      </c>
      <c r="D57" s="9" t="s">
        <v>80</v>
      </c>
      <c r="E57" s="9" t="s">
        <v>88</v>
      </c>
      <c r="F57" s="9" t="s">
        <v>49</v>
      </c>
      <c r="G57" s="34">
        <v>188</v>
      </c>
      <c r="H57" s="34">
        <v>188</v>
      </c>
      <c r="I57" s="34">
        <v>188</v>
      </c>
      <c r="J57" s="19">
        <f t="shared" si="0"/>
        <v>1</v>
      </c>
      <c r="K57" s="19">
        <f t="shared" si="1"/>
        <v>1</v>
      </c>
    </row>
    <row r="58" spans="1:11" s="20" customFormat="1" ht="38.25">
      <c r="A58" s="13" t="s">
        <v>226</v>
      </c>
      <c r="B58" s="10" t="s">
        <v>29</v>
      </c>
      <c r="C58" s="10" t="s">
        <v>30</v>
      </c>
      <c r="D58" s="10" t="s">
        <v>80</v>
      </c>
      <c r="E58" s="10" t="s">
        <v>227</v>
      </c>
      <c r="F58" s="10" t="s">
        <v>49</v>
      </c>
      <c r="G58" s="33"/>
      <c r="H58" s="33">
        <v>310</v>
      </c>
      <c r="I58" s="33">
        <v>310</v>
      </c>
      <c r="J58" s="19"/>
      <c r="K58" s="19">
        <f t="shared" si="1"/>
        <v>1</v>
      </c>
    </row>
    <row r="59" spans="1:11" ht="38.25">
      <c r="A59" s="13" t="s">
        <v>89</v>
      </c>
      <c r="B59" s="10" t="s">
        <v>29</v>
      </c>
      <c r="C59" s="10" t="s">
        <v>30</v>
      </c>
      <c r="D59" s="10" t="s">
        <v>80</v>
      </c>
      <c r="E59" s="10" t="s">
        <v>90</v>
      </c>
      <c r="F59" s="10" t="s">
        <v>49</v>
      </c>
      <c r="G59" s="33">
        <v>1000</v>
      </c>
      <c r="H59" s="33">
        <v>675</v>
      </c>
      <c r="I59" s="33">
        <v>673.9</v>
      </c>
      <c r="J59" s="19">
        <f t="shared" si="0"/>
        <v>0.67389999999999994</v>
      </c>
      <c r="K59" s="19">
        <f t="shared" si="1"/>
        <v>0.99837037037037035</v>
      </c>
    </row>
    <row r="60" spans="1:11" ht="38.25">
      <c r="A60" s="13" t="s">
        <v>217</v>
      </c>
      <c r="B60" s="9" t="s">
        <v>29</v>
      </c>
      <c r="C60" s="9" t="s">
        <v>30</v>
      </c>
      <c r="D60" s="9" t="s">
        <v>80</v>
      </c>
      <c r="E60" s="9" t="s">
        <v>218</v>
      </c>
      <c r="F60" s="9" t="s">
        <v>49</v>
      </c>
      <c r="G60" s="33">
        <v>646.70000000000005</v>
      </c>
      <c r="H60" s="33"/>
      <c r="I60" s="33"/>
      <c r="J60" s="19"/>
      <c r="K60" s="19"/>
    </row>
    <row r="61" spans="1:11" s="20" customFormat="1" ht="25.5">
      <c r="A61" s="13" t="s">
        <v>240</v>
      </c>
      <c r="B61" s="9" t="s">
        <v>29</v>
      </c>
      <c r="C61" s="9" t="s">
        <v>30</v>
      </c>
      <c r="D61" s="9" t="s">
        <v>80</v>
      </c>
      <c r="E61" s="9" t="s">
        <v>243</v>
      </c>
      <c r="F61" s="9" t="s">
        <v>49</v>
      </c>
      <c r="G61" s="33"/>
      <c r="H61" s="33">
        <v>836</v>
      </c>
      <c r="I61" s="33">
        <v>836</v>
      </c>
      <c r="J61" s="19"/>
      <c r="K61" s="19">
        <f t="shared" si="1"/>
        <v>1</v>
      </c>
    </row>
    <row r="62" spans="1:11" s="20" customFormat="1" ht="102">
      <c r="A62" s="13" t="s">
        <v>241</v>
      </c>
      <c r="B62" s="62" t="s">
        <v>29</v>
      </c>
      <c r="C62" s="62" t="s">
        <v>30</v>
      </c>
      <c r="D62" s="62" t="s">
        <v>80</v>
      </c>
      <c r="E62" s="62" t="s">
        <v>242</v>
      </c>
      <c r="F62" s="62" t="s">
        <v>49</v>
      </c>
      <c r="G62" s="33"/>
      <c r="H62" s="33">
        <v>111.8</v>
      </c>
      <c r="I62" s="33">
        <v>111.8</v>
      </c>
      <c r="J62" s="19"/>
      <c r="K62" s="19">
        <f t="shared" si="1"/>
        <v>1</v>
      </c>
    </row>
    <row r="63" spans="1:11" ht="36">
      <c r="A63" s="16" t="s">
        <v>91</v>
      </c>
      <c r="B63" s="10" t="s">
        <v>29</v>
      </c>
      <c r="C63" s="10" t="s">
        <v>43</v>
      </c>
      <c r="D63" s="10" t="s">
        <v>31</v>
      </c>
      <c r="E63" s="10" t="s">
        <v>32</v>
      </c>
      <c r="F63" s="10" t="s">
        <v>33</v>
      </c>
      <c r="G63" s="103">
        <f>G64+G67</f>
        <v>2423.1</v>
      </c>
      <c r="H63" s="103">
        <f>H64+H67</f>
        <v>3266.3</v>
      </c>
      <c r="I63" s="103">
        <f t="shared" ref="I63" si="8">I64+I67</f>
        <v>3266.3</v>
      </c>
      <c r="J63" s="19">
        <f t="shared" si="0"/>
        <v>1.3479839874540878</v>
      </c>
      <c r="K63" s="19">
        <f t="shared" si="1"/>
        <v>1</v>
      </c>
    </row>
    <row r="64" spans="1:11" ht="76.5">
      <c r="A64" s="13" t="s">
        <v>92</v>
      </c>
      <c r="B64" s="10" t="s">
        <v>29</v>
      </c>
      <c r="C64" s="10" t="s">
        <v>43</v>
      </c>
      <c r="D64" s="10" t="s">
        <v>93</v>
      </c>
      <c r="E64" s="10" t="s">
        <v>32</v>
      </c>
      <c r="F64" s="10" t="s">
        <v>33</v>
      </c>
      <c r="G64" s="33">
        <f>SUM(G65:G66)</f>
        <v>914.1</v>
      </c>
      <c r="H64" s="33">
        <f>SUM(H65:H66)</f>
        <v>980.2</v>
      </c>
      <c r="I64" s="33">
        <f t="shared" ref="I64" si="9">SUM(I65:I66)</f>
        <v>980.2</v>
      </c>
      <c r="J64" s="19">
        <f t="shared" si="0"/>
        <v>1.0723115632862925</v>
      </c>
      <c r="K64" s="19">
        <f t="shared" si="1"/>
        <v>1</v>
      </c>
    </row>
    <row r="65" spans="1:11" ht="38.25">
      <c r="A65" s="14" t="s">
        <v>60</v>
      </c>
      <c r="B65" s="9" t="s">
        <v>29</v>
      </c>
      <c r="C65" s="9" t="s">
        <v>43</v>
      </c>
      <c r="D65" s="9" t="s">
        <v>93</v>
      </c>
      <c r="E65" s="9" t="s">
        <v>94</v>
      </c>
      <c r="F65" s="9" t="s">
        <v>39</v>
      </c>
      <c r="G65" s="34">
        <v>702.1</v>
      </c>
      <c r="H65" s="34">
        <v>740.4</v>
      </c>
      <c r="I65" s="34">
        <v>740.4</v>
      </c>
      <c r="J65" s="19">
        <f t="shared" si="0"/>
        <v>1.0545506338128472</v>
      </c>
      <c r="K65" s="19">
        <f t="shared" si="1"/>
        <v>1</v>
      </c>
    </row>
    <row r="66" spans="1:11" ht="89.25">
      <c r="A66" s="14" t="s">
        <v>46</v>
      </c>
      <c r="B66" s="9" t="s">
        <v>29</v>
      </c>
      <c r="C66" s="9" t="s">
        <v>43</v>
      </c>
      <c r="D66" s="9" t="s">
        <v>93</v>
      </c>
      <c r="E66" s="9" t="s">
        <v>94</v>
      </c>
      <c r="F66" s="9" t="s">
        <v>41</v>
      </c>
      <c r="G66" s="34">
        <v>212</v>
      </c>
      <c r="H66" s="34">
        <v>239.8</v>
      </c>
      <c r="I66" s="64">
        <v>239.8</v>
      </c>
      <c r="J66" s="19">
        <f t="shared" si="0"/>
        <v>1.1311320754716983</v>
      </c>
      <c r="K66" s="19">
        <f t="shared" si="1"/>
        <v>1</v>
      </c>
    </row>
    <row r="67" spans="1:11" ht="25.5">
      <c r="A67" s="13" t="s">
        <v>95</v>
      </c>
      <c r="B67" s="10" t="s">
        <v>29</v>
      </c>
      <c r="C67" s="10" t="s">
        <v>43</v>
      </c>
      <c r="D67" s="10" t="s">
        <v>96</v>
      </c>
      <c r="E67" s="10" t="s">
        <v>97</v>
      </c>
      <c r="F67" s="10" t="s">
        <v>33</v>
      </c>
      <c r="G67" s="33">
        <f>SUM(G68:G72)</f>
        <v>1509</v>
      </c>
      <c r="H67" s="33">
        <f>SUM(H68:H73)</f>
        <v>2286.1</v>
      </c>
      <c r="I67" s="33">
        <f>SUM(I68:I73)</f>
        <v>2286.1</v>
      </c>
      <c r="J67" s="19">
        <f t="shared" si="0"/>
        <v>1.5149768058316766</v>
      </c>
      <c r="K67" s="19">
        <f t="shared" si="1"/>
        <v>1</v>
      </c>
    </row>
    <row r="68" spans="1:11" ht="25.5">
      <c r="A68" s="14" t="s">
        <v>81</v>
      </c>
      <c r="B68" s="9" t="s">
        <v>29</v>
      </c>
      <c r="C68" s="9" t="s">
        <v>43</v>
      </c>
      <c r="D68" s="9" t="s">
        <v>96</v>
      </c>
      <c r="E68" s="9" t="s">
        <v>98</v>
      </c>
      <c r="F68" s="9" t="s">
        <v>83</v>
      </c>
      <c r="G68" s="34">
        <v>1082</v>
      </c>
      <c r="H68" s="34">
        <v>1571.1</v>
      </c>
      <c r="I68" s="34">
        <v>1571.1</v>
      </c>
      <c r="J68" s="19">
        <f t="shared" si="0"/>
        <v>1.4520332717190387</v>
      </c>
      <c r="K68" s="19">
        <f t="shared" si="1"/>
        <v>1</v>
      </c>
    </row>
    <row r="69" spans="1:11" s="20" customFormat="1" ht="51">
      <c r="A69" s="14" t="s">
        <v>131</v>
      </c>
      <c r="B69" s="9" t="s">
        <v>29</v>
      </c>
      <c r="C69" s="9" t="s">
        <v>43</v>
      </c>
      <c r="D69" s="9" t="s">
        <v>96</v>
      </c>
      <c r="E69" s="9" t="s">
        <v>98</v>
      </c>
      <c r="F69" s="9" t="s">
        <v>132</v>
      </c>
      <c r="G69" s="34"/>
      <c r="H69" s="34">
        <v>13.2</v>
      </c>
      <c r="I69" s="34">
        <v>13.2</v>
      </c>
      <c r="J69" s="19"/>
      <c r="K69" s="19">
        <f t="shared" si="1"/>
        <v>1</v>
      </c>
    </row>
    <row r="70" spans="1:11" s="20" customFormat="1" ht="76.5">
      <c r="A70" s="14" t="s">
        <v>84</v>
      </c>
      <c r="B70" s="9" t="s">
        <v>29</v>
      </c>
      <c r="C70" s="9" t="s">
        <v>43</v>
      </c>
      <c r="D70" s="9" t="s">
        <v>96</v>
      </c>
      <c r="E70" s="9" t="s">
        <v>98</v>
      </c>
      <c r="F70" s="9" t="s">
        <v>85</v>
      </c>
      <c r="G70" s="34">
        <v>327</v>
      </c>
      <c r="H70" s="34">
        <v>513.9</v>
      </c>
      <c r="I70" s="34">
        <v>513.9</v>
      </c>
      <c r="J70" s="19">
        <f t="shared" si="0"/>
        <v>1.5715596330275228</v>
      </c>
      <c r="K70" s="19">
        <f t="shared" si="1"/>
        <v>1</v>
      </c>
    </row>
    <row r="71" spans="1:11" s="20" customFormat="1" ht="63.75">
      <c r="A71" s="14" t="s">
        <v>123</v>
      </c>
      <c r="B71" s="9" t="s">
        <v>29</v>
      </c>
      <c r="C71" s="9" t="s">
        <v>43</v>
      </c>
      <c r="D71" s="9" t="s">
        <v>96</v>
      </c>
      <c r="E71" s="9" t="s">
        <v>98</v>
      </c>
      <c r="F71" s="9" t="s">
        <v>56</v>
      </c>
      <c r="G71" s="34"/>
      <c r="H71" s="34">
        <v>39.6</v>
      </c>
      <c r="I71" s="34">
        <v>39.6</v>
      </c>
      <c r="J71" s="19"/>
      <c r="K71" s="19">
        <f t="shared" si="1"/>
        <v>1</v>
      </c>
    </row>
    <row r="72" spans="1:11" ht="51">
      <c r="A72" s="14" t="s">
        <v>57</v>
      </c>
      <c r="B72" s="9" t="s">
        <v>29</v>
      </c>
      <c r="C72" s="9" t="s">
        <v>43</v>
      </c>
      <c r="D72" s="9" t="s">
        <v>96</v>
      </c>
      <c r="E72" s="9" t="s">
        <v>98</v>
      </c>
      <c r="F72" s="9" t="s">
        <v>49</v>
      </c>
      <c r="G72" s="34">
        <v>100</v>
      </c>
      <c r="H72" s="34">
        <v>143.30000000000001</v>
      </c>
      <c r="I72" s="34">
        <v>143.30000000000001</v>
      </c>
      <c r="J72" s="19">
        <f t="shared" ref="J72:J135" si="10">I72/G72</f>
        <v>1.4330000000000001</v>
      </c>
      <c r="K72" s="19">
        <f t="shared" ref="K72:K135" si="11">I72/H72</f>
        <v>1</v>
      </c>
    </row>
    <row r="73" spans="1:11" s="20" customFormat="1" ht="25.5">
      <c r="A73" s="14" t="s">
        <v>58</v>
      </c>
      <c r="B73" s="9" t="s">
        <v>29</v>
      </c>
      <c r="C73" s="9" t="s">
        <v>43</v>
      </c>
      <c r="D73" s="9" t="s">
        <v>96</v>
      </c>
      <c r="E73" s="9" t="s">
        <v>98</v>
      </c>
      <c r="F73" s="9" t="s">
        <v>73</v>
      </c>
      <c r="G73" s="34"/>
      <c r="H73" s="34">
        <v>5</v>
      </c>
      <c r="I73" s="34">
        <v>5</v>
      </c>
      <c r="J73" s="19"/>
      <c r="K73" s="19">
        <f t="shared" si="11"/>
        <v>1</v>
      </c>
    </row>
    <row r="74" spans="1:11">
      <c r="A74" s="13" t="s">
        <v>99</v>
      </c>
      <c r="B74" s="10" t="s">
        <v>33</v>
      </c>
      <c r="C74" s="10" t="s">
        <v>51</v>
      </c>
      <c r="D74" s="10" t="s">
        <v>31</v>
      </c>
      <c r="E74" s="10" t="s">
        <v>32</v>
      </c>
      <c r="F74" s="10" t="s">
        <v>33</v>
      </c>
      <c r="G74" s="33">
        <f>G75+G78+G79</f>
        <v>5558</v>
      </c>
      <c r="H74" s="33">
        <f>H75+H79</f>
        <v>82063.700000000012</v>
      </c>
      <c r="I74" s="33">
        <f t="shared" ref="I74" si="12">I75+I79</f>
        <v>82062.900000000009</v>
      </c>
      <c r="J74" s="19">
        <f t="shared" si="10"/>
        <v>14.764825476790215</v>
      </c>
      <c r="K74" s="19">
        <f t="shared" si="11"/>
        <v>0.99999025147537823</v>
      </c>
    </row>
    <row r="75" spans="1:11">
      <c r="A75" s="13" t="s">
        <v>100</v>
      </c>
      <c r="B75" s="10" t="s">
        <v>29</v>
      </c>
      <c r="C75" s="10" t="s">
        <v>51</v>
      </c>
      <c r="D75" s="10" t="s">
        <v>93</v>
      </c>
      <c r="E75" s="10" t="s">
        <v>32</v>
      </c>
      <c r="F75" s="10" t="s">
        <v>33</v>
      </c>
      <c r="G75" s="33">
        <f>G76+G77</f>
        <v>3555</v>
      </c>
      <c r="H75" s="33">
        <f>H76+H77+H78</f>
        <v>78252.600000000006</v>
      </c>
      <c r="I75" s="33">
        <f t="shared" ref="I75" si="13">I76+I77+I78</f>
        <v>78251.8</v>
      </c>
      <c r="J75" s="19">
        <f t="shared" si="10"/>
        <v>22.011758087201127</v>
      </c>
      <c r="K75" s="19">
        <f t="shared" si="11"/>
        <v>0.99998977669751543</v>
      </c>
    </row>
    <row r="76" spans="1:11" ht="63.75">
      <c r="A76" s="14" t="s">
        <v>101</v>
      </c>
      <c r="B76" s="9" t="s">
        <v>29</v>
      </c>
      <c r="C76" s="9" t="s">
        <v>51</v>
      </c>
      <c r="D76" s="9" t="s">
        <v>93</v>
      </c>
      <c r="E76" s="9" t="s">
        <v>102</v>
      </c>
      <c r="F76" s="9" t="s">
        <v>103</v>
      </c>
      <c r="G76" s="64">
        <v>3555</v>
      </c>
      <c r="H76" s="64"/>
      <c r="I76" s="64"/>
      <c r="J76" s="19">
        <f t="shared" si="10"/>
        <v>0</v>
      </c>
      <c r="K76" s="19"/>
    </row>
    <row r="77" spans="1:11" s="20" customFormat="1" ht="51">
      <c r="A77" s="14" t="s">
        <v>57</v>
      </c>
      <c r="B77" s="9" t="s">
        <v>29</v>
      </c>
      <c r="C77" s="9" t="s">
        <v>51</v>
      </c>
      <c r="D77" s="9" t="s">
        <v>93</v>
      </c>
      <c r="E77" s="9" t="s">
        <v>102</v>
      </c>
      <c r="F77" s="9" t="s">
        <v>49</v>
      </c>
      <c r="G77" s="64"/>
      <c r="H77" s="64">
        <v>5700.8</v>
      </c>
      <c r="I77" s="64">
        <v>5700.8</v>
      </c>
      <c r="J77" s="19"/>
      <c r="K77" s="19">
        <f t="shared" si="11"/>
        <v>1</v>
      </c>
    </row>
    <row r="78" spans="1:11" ht="63.75">
      <c r="A78" s="32" t="s">
        <v>219</v>
      </c>
      <c r="B78" s="10" t="s">
        <v>29</v>
      </c>
      <c r="C78" s="10" t="s">
        <v>51</v>
      </c>
      <c r="D78" s="10" t="s">
        <v>93</v>
      </c>
      <c r="E78" s="10" t="s">
        <v>244</v>
      </c>
      <c r="F78" s="10" t="s">
        <v>103</v>
      </c>
      <c r="G78" s="33">
        <v>500</v>
      </c>
      <c r="H78" s="33">
        <v>72551.8</v>
      </c>
      <c r="I78" s="33">
        <v>72551</v>
      </c>
      <c r="J78" s="19">
        <f t="shared" si="10"/>
        <v>145.102</v>
      </c>
      <c r="K78" s="19">
        <f t="shared" si="11"/>
        <v>0.99998897339556014</v>
      </c>
    </row>
    <row r="79" spans="1:11" ht="38.25">
      <c r="A79" s="13" t="s">
        <v>104</v>
      </c>
      <c r="B79" s="10" t="s">
        <v>29</v>
      </c>
      <c r="C79" s="10" t="s">
        <v>51</v>
      </c>
      <c r="D79" s="10" t="s">
        <v>105</v>
      </c>
      <c r="E79" s="10" t="s">
        <v>32</v>
      </c>
      <c r="F79" s="10" t="s">
        <v>33</v>
      </c>
      <c r="G79" s="33">
        <f>SUM(G80:G83)</f>
        <v>1503</v>
      </c>
      <c r="H79" s="33">
        <f>SUM(H80:H84)</f>
        <v>3811.1</v>
      </c>
      <c r="I79" s="33">
        <v>3811.1</v>
      </c>
      <c r="J79" s="19">
        <f t="shared" si="10"/>
        <v>2.535662009314704</v>
      </c>
      <c r="K79" s="19">
        <f t="shared" si="11"/>
        <v>1</v>
      </c>
    </row>
    <row r="80" spans="1:11" ht="25.5">
      <c r="A80" s="14" t="s">
        <v>81</v>
      </c>
      <c r="B80" s="9" t="s">
        <v>29</v>
      </c>
      <c r="C80" s="9" t="s">
        <v>51</v>
      </c>
      <c r="D80" s="9" t="s">
        <v>105</v>
      </c>
      <c r="E80" s="9" t="s">
        <v>106</v>
      </c>
      <c r="F80" s="9" t="s">
        <v>83</v>
      </c>
      <c r="G80" s="34">
        <v>1039.2</v>
      </c>
      <c r="H80" s="34">
        <v>1504.3</v>
      </c>
      <c r="I80" s="34">
        <v>1504.3</v>
      </c>
      <c r="J80" s="19">
        <f t="shared" si="10"/>
        <v>1.4475558121632024</v>
      </c>
      <c r="K80" s="19">
        <f t="shared" si="11"/>
        <v>1</v>
      </c>
    </row>
    <row r="81" spans="1:11" ht="76.5">
      <c r="A81" s="14" t="s">
        <v>84</v>
      </c>
      <c r="B81" s="9" t="s">
        <v>29</v>
      </c>
      <c r="C81" s="9" t="s">
        <v>51</v>
      </c>
      <c r="D81" s="9" t="s">
        <v>105</v>
      </c>
      <c r="E81" s="9" t="s">
        <v>106</v>
      </c>
      <c r="F81" s="9" t="s">
        <v>85</v>
      </c>
      <c r="G81" s="34">
        <v>313.8</v>
      </c>
      <c r="H81" s="34">
        <v>448.3</v>
      </c>
      <c r="I81" s="34">
        <v>448.3</v>
      </c>
      <c r="J81" s="19">
        <f t="shared" si="10"/>
        <v>1.42861695347355</v>
      </c>
      <c r="K81" s="19">
        <f t="shared" si="11"/>
        <v>1</v>
      </c>
    </row>
    <row r="82" spans="1:11" s="20" customFormat="1" ht="63.75">
      <c r="A82" s="14" t="s">
        <v>101</v>
      </c>
      <c r="B82" s="9" t="s">
        <v>29</v>
      </c>
      <c r="C82" s="9" t="s">
        <v>51</v>
      </c>
      <c r="D82" s="9" t="s">
        <v>105</v>
      </c>
      <c r="E82" s="9" t="s">
        <v>106</v>
      </c>
      <c r="F82" s="9" t="s">
        <v>103</v>
      </c>
      <c r="G82" s="34"/>
      <c r="H82" s="34"/>
      <c r="I82" s="34"/>
      <c r="J82" s="19"/>
      <c r="K82" s="19"/>
    </row>
    <row r="83" spans="1:11" ht="51">
      <c r="A83" s="14" t="s">
        <v>57</v>
      </c>
      <c r="B83" s="9" t="s">
        <v>29</v>
      </c>
      <c r="C83" s="9" t="s">
        <v>51</v>
      </c>
      <c r="D83" s="9" t="s">
        <v>105</v>
      </c>
      <c r="E83" s="9" t="s">
        <v>106</v>
      </c>
      <c r="F83" s="9" t="s">
        <v>49</v>
      </c>
      <c r="G83" s="34">
        <v>150</v>
      </c>
      <c r="H83" s="34">
        <v>131</v>
      </c>
      <c r="I83" s="34">
        <v>131</v>
      </c>
      <c r="J83" s="19">
        <f t="shared" si="10"/>
        <v>0.87333333333333329</v>
      </c>
      <c r="K83" s="19">
        <f t="shared" si="11"/>
        <v>1</v>
      </c>
    </row>
    <row r="84" spans="1:11" s="20" customFormat="1" ht="76.5">
      <c r="A84" s="31" t="s">
        <v>228</v>
      </c>
      <c r="B84" s="39" t="s">
        <v>29</v>
      </c>
      <c r="C84" s="39" t="s">
        <v>51</v>
      </c>
      <c r="D84" s="39" t="s">
        <v>105</v>
      </c>
      <c r="E84" s="39" t="s">
        <v>32</v>
      </c>
      <c r="F84" s="39" t="s">
        <v>103</v>
      </c>
      <c r="G84" s="34"/>
      <c r="H84" s="70">
        <v>1727.5</v>
      </c>
      <c r="I84" s="34">
        <v>1727.5</v>
      </c>
      <c r="J84" s="19"/>
      <c r="K84" s="19">
        <f t="shared" si="11"/>
        <v>1</v>
      </c>
    </row>
    <row r="85" spans="1:11">
      <c r="A85" s="13" t="s">
        <v>107</v>
      </c>
      <c r="B85" s="10" t="s">
        <v>33</v>
      </c>
      <c r="C85" s="10" t="s">
        <v>66</v>
      </c>
      <c r="D85" s="10" t="s">
        <v>31</v>
      </c>
      <c r="E85" s="10" t="s">
        <v>32</v>
      </c>
      <c r="F85" s="10" t="s">
        <v>33</v>
      </c>
      <c r="G85" s="33">
        <f>G86+G90+G102</f>
        <v>90368.9</v>
      </c>
      <c r="H85" s="33">
        <f>H86+H90+H102</f>
        <v>100208.1</v>
      </c>
      <c r="I85" s="33">
        <f t="shared" ref="I85" si="14">I86+I90+I102</f>
        <v>98577.099999999991</v>
      </c>
      <c r="J85" s="19">
        <f t="shared" si="10"/>
        <v>1.0908299204704273</v>
      </c>
      <c r="K85" s="19">
        <f t="shared" si="11"/>
        <v>0.9837238706252287</v>
      </c>
    </row>
    <row r="86" spans="1:11">
      <c r="A86" s="13" t="s">
        <v>108</v>
      </c>
      <c r="B86" s="10" t="s">
        <v>29</v>
      </c>
      <c r="C86" s="10" t="s">
        <v>66</v>
      </c>
      <c r="D86" s="10" t="s">
        <v>30</v>
      </c>
      <c r="E86" s="10" t="s">
        <v>32</v>
      </c>
      <c r="F86" s="10" t="s">
        <v>33</v>
      </c>
      <c r="G86" s="33">
        <v>1400</v>
      </c>
      <c r="H86" s="33">
        <f>SUM(H87:H89)</f>
        <v>2435.8000000000002</v>
      </c>
      <c r="I86" s="33">
        <f t="shared" ref="I86" si="15">SUM(I87:I89)</f>
        <v>2435.6999999999998</v>
      </c>
      <c r="J86" s="19">
        <f t="shared" si="10"/>
        <v>1.739785714285714</v>
      </c>
      <c r="K86" s="19">
        <f t="shared" si="11"/>
        <v>0.99995894572624999</v>
      </c>
    </row>
    <row r="87" spans="1:11" ht="51">
      <c r="A87" s="14" t="s">
        <v>57</v>
      </c>
      <c r="B87" s="9" t="s">
        <v>29</v>
      </c>
      <c r="C87" s="9" t="s">
        <v>66</v>
      </c>
      <c r="D87" s="9" t="s">
        <v>30</v>
      </c>
      <c r="E87" s="9" t="s">
        <v>109</v>
      </c>
      <c r="F87" s="9" t="s">
        <v>49</v>
      </c>
      <c r="G87" s="34">
        <v>1400</v>
      </c>
      <c r="H87" s="34">
        <v>1699</v>
      </c>
      <c r="I87" s="34">
        <v>1699</v>
      </c>
      <c r="J87" s="19">
        <f t="shared" si="10"/>
        <v>1.2135714285714285</v>
      </c>
      <c r="K87" s="19">
        <f t="shared" si="11"/>
        <v>1</v>
      </c>
    </row>
    <row r="88" spans="1:11" s="20" customFormat="1" ht="63.75">
      <c r="A88" s="14" t="s">
        <v>101</v>
      </c>
      <c r="B88" s="9" t="s">
        <v>29</v>
      </c>
      <c r="C88" s="9" t="s">
        <v>66</v>
      </c>
      <c r="D88" s="9" t="s">
        <v>30</v>
      </c>
      <c r="E88" s="9" t="s">
        <v>229</v>
      </c>
      <c r="F88" s="9" t="s">
        <v>103</v>
      </c>
      <c r="G88" s="34"/>
      <c r="H88" s="34">
        <v>323.8</v>
      </c>
      <c r="I88" s="34">
        <v>323.8</v>
      </c>
      <c r="J88" s="19"/>
      <c r="K88" s="19">
        <f t="shared" si="11"/>
        <v>1</v>
      </c>
    </row>
    <row r="89" spans="1:11" s="20" customFormat="1" ht="51">
      <c r="A89" s="14" t="s">
        <v>57</v>
      </c>
      <c r="B89" s="9" t="s">
        <v>29</v>
      </c>
      <c r="C89" s="9" t="s">
        <v>66</v>
      </c>
      <c r="D89" s="9" t="s">
        <v>30</v>
      </c>
      <c r="E89" s="9" t="s">
        <v>229</v>
      </c>
      <c r="F89" s="9" t="s">
        <v>49</v>
      </c>
      <c r="G89" s="34"/>
      <c r="H89" s="34">
        <v>413</v>
      </c>
      <c r="I89" s="34">
        <v>412.9</v>
      </c>
      <c r="J89" s="19"/>
      <c r="K89" s="19">
        <f t="shared" si="11"/>
        <v>0.99975786924939458</v>
      </c>
    </row>
    <row r="90" spans="1:11">
      <c r="A90" s="13" t="s">
        <v>110</v>
      </c>
      <c r="B90" s="10" t="s">
        <v>29</v>
      </c>
      <c r="C90" s="10" t="s">
        <v>66</v>
      </c>
      <c r="D90" s="10" t="s">
        <v>43</v>
      </c>
      <c r="E90" s="10" t="s">
        <v>32</v>
      </c>
      <c r="F90" s="10" t="s">
        <v>33</v>
      </c>
      <c r="G90" s="103">
        <f>G91+G94+G96+G98+G101</f>
        <v>72637.5</v>
      </c>
      <c r="H90" s="103">
        <f>H91+H94+H96+H98+H101</f>
        <v>80709.7</v>
      </c>
      <c r="I90" s="103">
        <f t="shared" ref="I90:J90" si="16">I91+I94+I96+I98+I101</f>
        <v>79273.899999999994</v>
      </c>
      <c r="J90" s="8">
        <f t="shared" si="16"/>
        <v>6.7259417913679034</v>
      </c>
      <c r="K90" s="19">
        <f t="shared" si="11"/>
        <v>0.98221031672772907</v>
      </c>
    </row>
    <row r="91" spans="1:11">
      <c r="A91" s="14" t="s">
        <v>111</v>
      </c>
      <c r="B91" s="10" t="s">
        <v>29</v>
      </c>
      <c r="C91" s="10" t="s">
        <v>66</v>
      </c>
      <c r="D91" s="10" t="s">
        <v>43</v>
      </c>
      <c r="E91" s="10" t="s">
        <v>112</v>
      </c>
      <c r="F91" s="10" t="s">
        <v>33</v>
      </c>
      <c r="G91" s="33">
        <v>5390</v>
      </c>
      <c r="H91" s="33">
        <f>H92+H93</f>
        <v>5113</v>
      </c>
      <c r="I91" s="33">
        <f>I92+I93</f>
        <v>5110.3</v>
      </c>
      <c r="J91" s="19">
        <f t="shared" si="10"/>
        <v>0.94810760667903526</v>
      </c>
      <c r="K91" s="19">
        <f t="shared" si="11"/>
        <v>0.99947193428515557</v>
      </c>
    </row>
    <row r="92" spans="1:11" ht="51">
      <c r="A92" s="14" t="s">
        <v>57</v>
      </c>
      <c r="B92" s="9" t="s">
        <v>29</v>
      </c>
      <c r="C92" s="9" t="s">
        <v>66</v>
      </c>
      <c r="D92" s="9" t="s">
        <v>43</v>
      </c>
      <c r="E92" s="9" t="s">
        <v>112</v>
      </c>
      <c r="F92" s="9" t="s">
        <v>49</v>
      </c>
      <c r="G92" s="34">
        <v>5390</v>
      </c>
      <c r="H92" s="34">
        <v>5073.8</v>
      </c>
      <c r="I92" s="34">
        <v>5071.6000000000004</v>
      </c>
      <c r="J92" s="19">
        <f t="shared" si="10"/>
        <v>0.94092764378478666</v>
      </c>
      <c r="K92" s="19">
        <f t="shared" si="11"/>
        <v>0.99956639993693097</v>
      </c>
    </row>
    <row r="93" spans="1:11" ht="25.5">
      <c r="A93" s="14" t="s">
        <v>58</v>
      </c>
      <c r="B93" s="9" t="s">
        <v>29</v>
      </c>
      <c r="C93" s="9" t="s">
        <v>66</v>
      </c>
      <c r="D93" s="9" t="s">
        <v>43</v>
      </c>
      <c r="E93" s="9" t="s">
        <v>112</v>
      </c>
      <c r="F93" s="9" t="s">
        <v>59</v>
      </c>
      <c r="G93" s="64"/>
      <c r="H93" s="64">
        <v>39.200000000000003</v>
      </c>
      <c r="I93" s="64">
        <v>38.700000000000003</v>
      </c>
      <c r="J93" s="19"/>
      <c r="K93" s="19">
        <f t="shared" si="11"/>
        <v>0.98724489795918369</v>
      </c>
    </row>
    <row r="94" spans="1:11">
      <c r="A94" s="14" t="s">
        <v>113</v>
      </c>
      <c r="B94" s="10" t="s">
        <v>29</v>
      </c>
      <c r="C94" s="10" t="s">
        <v>66</v>
      </c>
      <c r="D94" s="10" t="s">
        <v>43</v>
      </c>
      <c r="E94" s="10" t="s">
        <v>114</v>
      </c>
      <c r="F94" s="10" t="s">
        <v>33</v>
      </c>
      <c r="G94" s="33">
        <v>2800</v>
      </c>
      <c r="H94" s="33">
        <v>6041.7</v>
      </c>
      <c r="I94" s="33">
        <v>5379.5</v>
      </c>
      <c r="J94" s="19">
        <f t="shared" si="10"/>
        <v>1.9212499999999999</v>
      </c>
      <c r="K94" s="19">
        <f t="shared" si="11"/>
        <v>0.89039508747537943</v>
      </c>
    </row>
    <row r="95" spans="1:11" ht="51">
      <c r="A95" s="14" t="s">
        <v>57</v>
      </c>
      <c r="B95" s="9" t="s">
        <v>29</v>
      </c>
      <c r="C95" s="9" t="s">
        <v>66</v>
      </c>
      <c r="D95" s="9" t="s">
        <v>43</v>
      </c>
      <c r="E95" s="9" t="s">
        <v>114</v>
      </c>
      <c r="F95" s="9" t="s">
        <v>49</v>
      </c>
      <c r="G95" s="34">
        <v>2800</v>
      </c>
      <c r="H95" s="34">
        <v>6041.7</v>
      </c>
      <c r="I95" s="34">
        <v>5379.5</v>
      </c>
      <c r="J95" s="19">
        <f t="shared" si="10"/>
        <v>1.9212499999999999</v>
      </c>
      <c r="K95" s="19">
        <f t="shared" si="11"/>
        <v>0.89039508747537943</v>
      </c>
    </row>
    <row r="96" spans="1:11" ht="38.25">
      <c r="A96" s="14" t="s">
        <v>115</v>
      </c>
      <c r="B96" s="10" t="s">
        <v>29</v>
      </c>
      <c r="C96" s="10" t="s">
        <v>66</v>
      </c>
      <c r="D96" s="10" t="s">
        <v>43</v>
      </c>
      <c r="E96" s="10" t="s">
        <v>116</v>
      </c>
      <c r="F96" s="10" t="s">
        <v>33</v>
      </c>
      <c r="G96" s="103">
        <v>160</v>
      </c>
      <c r="H96" s="103">
        <v>252.9</v>
      </c>
      <c r="I96" s="103">
        <v>252</v>
      </c>
      <c r="J96" s="19">
        <f t="shared" si="10"/>
        <v>1.575</v>
      </c>
      <c r="K96" s="19">
        <f t="shared" si="11"/>
        <v>0.99644128113879005</v>
      </c>
    </row>
    <row r="97" spans="1:11" ht="51">
      <c r="A97" s="14" t="s">
        <v>57</v>
      </c>
      <c r="B97" s="9" t="s">
        <v>29</v>
      </c>
      <c r="C97" s="9" t="s">
        <v>66</v>
      </c>
      <c r="D97" s="9" t="s">
        <v>43</v>
      </c>
      <c r="E97" s="9" t="s">
        <v>116</v>
      </c>
      <c r="F97" s="9" t="s">
        <v>49</v>
      </c>
      <c r="G97" s="64">
        <v>160</v>
      </c>
      <c r="H97" s="64">
        <v>252.9</v>
      </c>
      <c r="I97" s="64">
        <v>252</v>
      </c>
      <c r="J97" s="19">
        <f t="shared" si="10"/>
        <v>1.575</v>
      </c>
      <c r="K97" s="19">
        <f t="shared" si="11"/>
        <v>0.99644128113879005</v>
      </c>
    </row>
    <row r="98" spans="1:11" ht="38.25">
      <c r="A98" s="14" t="s">
        <v>117</v>
      </c>
      <c r="B98" s="10" t="s">
        <v>29</v>
      </c>
      <c r="C98" s="10" t="s">
        <v>66</v>
      </c>
      <c r="D98" s="10" t="s">
        <v>43</v>
      </c>
      <c r="E98" s="10" t="s">
        <v>118</v>
      </c>
      <c r="F98" s="10" t="s">
        <v>33</v>
      </c>
      <c r="G98" s="33">
        <v>15074</v>
      </c>
      <c r="H98" s="33">
        <f>H99+H100</f>
        <v>20088.599999999999</v>
      </c>
      <c r="I98" s="33">
        <f>I99+I100</f>
        <v>19318.599999999999</v>
      </c>
      <c r="J98" s="19">
        <f t="shared" si="10"/>
        <v>1.2815841846888683</v>
      </c>
      <c r="K98" s="19">
        <f t="shared" si="11"/>
        <v>0.9616698027737125</v>
      </c>
    </row>
    <row r="99" spans="1:11" ht="51">
      <c r="A99" s="14" t="s">
        <v>57</v>
      </c>
      <c r="B99" s="9" t="s">
        <v>29</v>
      </c>
      <c r="C99" s="9" t="s">
        <v>66</v>
      </c>
      <c r="D99" s="9" t="s">
        <v>43</v>
      </c>
      <c r="E99" s="9" t="s">
        <v>118</v>
      </c>
      <c r="F99" s="9" t="s">
        <v>49</v>
      </c>
      <c r="G99" s="34">
        <v>15074</v>
      </c>
      <c r="H99" s="64">
        <v>19795</v>
      </c>
      <c r="I99" s="64">
        <v>19025</v>
      </c>
      <c r="J99" s="19">
        <f t="shared" si="10"/>
        <v>1.2621069391004378</v>
      </c>
      <c r="K99" s="19">
        <f t="shared" si="11"/>
        <v>0.96110128820409191</v>
      </c>
    </row>
    <row r="100" spans="1:11" ht="25.5">
      <c r="A100" s="14" t="s">
        <v>58</v>
      </c>
      <c r="B100" s="9" t="s">
        <v>29</v>
      </c>
      <c r="C100" s="9" t="s">
        <v>66</v>
      </c>
      <c r="D100" s="9" t="s">
        <v>43</v>
      </c>
      <c r="E100" s="9" t="s">
        <v>118</v>
      </c>
      <c r="F100" s="9" t="s">
        <v>73</v>
      </c>
      <c r="G100" s="64"/>
      <c r="H100" s="34">
        <v>293.60000000000002</v>
      </c>
      <c r="I100" s="64">
        <v>293.60000000000002</v>
      </c>
      <c r="J100" s="19"/>
      <c r="K100" s="19">
        <f t="shared" si="11"/>
        <v>1</v>
      </c>
    </row>
    <row r="101" spans="1:11" ht="76.5">
      <c r="A101" s="13" t="s">
        <v>119</v>
      </c>
      <c r="B101" s="10" t="s">
        <v>29</v>
      </c>
      <c r="C101" s="10" t="s">
        <v>66</v>
      </c>
      <c r="D101" s="10" t="s">
        <v>43</v>
      </c>
      <c r="E101" s="10" t="s">
        <v>120</v>
      </c>
      <c r="F101" s="10" t="s">
        <v>103</v>
      </c>
      <c r="G101" s="33">
        <v>49213.5</v>
      </c>
      <c r="H101" s="33">
        <v>49213.5</v>
      </c>
      <c r="I101" s="33">
        <v>49213.5</v>
      </c>
      <c r="J101" s="19">
        <f t="shared" si="10"/>
        <v>1</v>
      </c>
      <c r="K101" s="19">
        <f t="shared" si="11"/>
        <v>1</v>
      </c>
    </row>
    <row r="102" spans="1:11">
      <c r="A102" s="13" t="s">
        <v>121</v>
      </c>
      <c r="B102" s="10" t="s">
        <v>29</v>
      </c>
      <c r="C102" s="10" t="s">
        <v>66</v>
      </c>
      <c r="D102" s="10" t="s">
        <v>66</v>
      </c>
      <c r="E102" s="10" t="s">
        <v>32</v>
      </c>
      <c r="F102" s="10" t="s">
        <v>33</v>
      </c>
      <c r="G102" s="33">
        <v>16331.4</v>
      </c>
      <c r="H102" s="33">
        <f>SUM(H103:H107)</f>
        <v>17062.599999999999</v>
      </c>
      <c r="I102" s="33">
        <f t="shared" ref="I102" si="17">SUM(I103:I107)</f>
        <v>16867.5</v>
      </c>
      <c r="J102" s="19">
        <f t="shared" si="10"/>
        <v>1.0328263345457218</v>
      </c>
      <c r="K102" s="19">
        <f t="shared" si="11"/>
        <v>0.98856563478016257</v>
      </c>
    </row>
    <row r="103" spans="1:11" ht="25.5">
      <c r="A103" s="14" t="s">
        <v>81</v>
      </c>
      <c r="B103" s="9" t="s">
        <v>29</v>
      </c>
      <c r="C103" s="9" t="s">
        <v>66</v>
      </c>
      <c r="D103" s="9" t="s">
        <v>66</v>
      </c>
      <c r="E103" s="9" t="s">
        <v>122</v>
      </c>
      <c r="F103" s="9" t="s">
        <v>83</v>
      </c>
      <c r="G103" s="34">
        <v>11125.2</v>
      </c>
      <c r="H103" s="34">
        <v>11405</v>
      </c>
      <c r="I103" s="34">
        <v>11401.4</v>
      </c>
      <c r="J103" s="19">
        <f t="shared" si="10"/>
        <v>1.0248265199726745</v>
      </c>
      <c r="K103" s="19">
        <f t="shared" si="11"/>
        <v>0.99968434896975011</v>
      </c>
    </row>
    <row r="104" spans="1:11" ht="76.5">
      <c r="A104" s="14" t="s">
        <v>84</v>
      </c>
      <c r="B104" s="9" t="s">
        <v>29</v>
      </c>
      <c r="C104" s="9" t="s">
        <v>66</v>
      </c>
      <c r="D104" s="9" t="s">
        <v>66</v>
      </c>
      <c r="E104" s="9" t="s">
        <v>122</v>
      </c>
      <c r="F104" s="9" t="s">
        <v>85</v>
      </c>
      <c r="G104" s="34">
        <v>3360.2</v>
      </c>
      <c r="H104" s="34">
        <v>3408.9</v>
      </c>
      <c r="I104" s="34">
        <v>3408.9</v>
      </c>
      <c r="J104" s="19">
        <f t="shared" si="10"/>
        <v>1.0144931849294685</v>
      </c>
      <c r="K104" s="19">
        <f t="shared" si="11"/>
        <v>1</v>
      </c>
    </row>
    <row r="105" spans="1:11" ht="63.75">
      <c r="A105" s="14" t="s">
        <v>123</v>
      </c>
      <c r="B105" s="9" t="s">
        <v>29</v>
      </c>
      <c r="C105" s="9" t="s">
        <v>66</v>
      </c>
      <c r="D105" s="9" t="s">
        <v>66</v>
      </c>
      <c r="E105" s="9" t="s">
        <v>122</v>
      </c>
      <c r="F105" s="9" t="s">
        <v>56</v>
      </c>
      <c r="G105" s="34" t="s">
        <v>124</v>
      </c>
      <c r="H105" s="34">
        <v>20</v>
      </c>
      <c r="I105" s="34">
        <v>17</v>
      </c>
      <c r="J105" s="19"/>
      <c r="K105" s="19">
        <f t="shared" si="11"/>
        <v>0.85</v>
      </c>
    </row>
    <row r="106" spans="1:11" ht="51">
      <c r="A106" s="14" t="s">
        <v>57</v>
      </c>
      <c r="B106" s="9" t="s">
        <v>29</v>
      </c>
      <c r="C106" s="9" t="s">
        <v>66</v>
      </c>
      <c r="D106" s="9" t="s">
        <v>66</v>
      </c>
      <c r="E106" s="9" t="s">
        <v>122</v>
      </c>
      <c r="F106" s="9" t="s">
        <v>49</v>
      </c>
      <c r="G106" s="34">
        <v>1769</v>
      </c>
      <c r="H106" s="34">
        <v>2226.6999999999998</v>
      </c>
      <c r="I106" s="34">
        <v>2038.3</v>
      </c>
      <c r="J106" s="19">
        <f t="shared" si="10"/>
        <v>1.1522328999434708</v>
      </c>
      <c r="K106" s="19">
        <f t="shared" si="11"/>
        <v>0.91539048816634483</v>
      </c>
    </row>
    <row r="107" spans="1:11" ht="25.5">
      <c r="A107" s="14" t="s">
        <v>125</v>
      </c>
      <c r="B107" s="9" t="s">
        <v>29</v>
      </c>
      <c r="C107" s="9" t="s">
        <v>66</v>
      </c>
      <c r="D107" s="9" t="s">
        <v>66</v>
      </c>
      <c r="E107" s="9" t="s">
        <v>122</v>
      </c>
      <c r="F107" s="9" t="s">
        <v>59</v>
      </c>
      <c r="G107" s="34">
        <v>12</v>
      </c>
      <c r="H107" s="34">
        <v>2</v>
      </c>
      <c r="I107" s="34">
        <v>1.9</v>
      </c>
      <c r="J107" s="19">
        <f t="shared" si="10"/>
        <v>0.15833333333333333</v>
      </c>
      <c r="K107" s="19">
        <f t="shared" si="11"/>
        <v>0.95</v>
      </c>
    </row>
    <row r="108" spans="1:11">
      <c r="A108" s="13" t="s">
        <v>126</v>
      </c>
      <c r="B108" s="10" t="s">
        <v>29</v>
      </c>
      <c r="C108" s="10" t="s">
        <v>127</v>
      </c>
      <c r="D108" s="10" t="s">
        <v>31</v>
      </c>
      <c r="E108" s="10" t="s">
        <v>32</v>
      </c>
      <c r="F108" s="10" t="s">
        <v>33</v>
      </c>
      <c r="G108" s="33">
        <f>G109+G118+G128+G141+G145+G149+G153</f>
        <v>593364.39999999991</v>
      </c>
      <c r="H108" s="33">
        <f>H109+H118+H128+H141+H145+H149+H153</f>
        <v>646126.40000000014</v>
      </c>
      <c r="I108" s="33">
        <f>I109+I118+I128+I141+I145+I149+I153</f>
        <v>643847.6</v>
      </c>
      <c r="J108" s="19">
        <f t="shared" si="10"/>
        <v>1.0850795902147148</v>
      </c>
      <c r="K108" s="19">
        <f t="shared" si="11"/>
        <v>0.99647313590653441</v>
      </c>
    </row>
    <row r="109" spans="1:11">
      <c r="A109" s="13" t="s">
        <v>128</v>
      </c>
      <c r="B109" s="10" t="s">
        <v>29</v>
      </c>
      <c r="C109" s="10" t="s">
        <v>127</v>
      </c>
      <c r="D109" s="10" t="s">
        <v>30</v>
      </c>
      <c r="E109" s="10" t="s">
        <v>32</v>
      </c>
      <c r="F109" s="10" t="s">
        <v>33</v>
      </c>
      <c r="G109" s="103">
        <v>181671.3</v>
      </c>
      <c r="H109" s="103">
        <v>196066.9</v>
      </c>
      <c r="I109" s="103">
        <v>194618.5</v>
      </c>
      <c r="J109" s="19">
        <f t="shared" si="10"/>
        <v>1.0712671731858583</v>
      </c>
      <c r="K109" s="19">
        <f t="shared" si="11"/>
        <v>0.99261272555438984</v>
      </c>
    </row>
    <row r="110" spans="1:11" ht="22.5">
      <c r="A110" s="17" t="s">
        <v>129</v>
      </c>
      <c r="B110" s="9" t="s">
        <v>29</v>
      </c>
      <c r="C110" s="9" t="s">
        <v>127</v>
      </c>
      <c r="D110" s="9" t="s">
        <v>30</v>
      </c>
      <c r="E110" s="9" t="s">
        <v>130</v>
      </c>
      <c r="F110" s="9" t="s">
        <v>33</v>
      </c>
      <c r="G110" s="34">
        <f>SUM(G111:G116)</f>
        <v>181671.3</v>
      </c>
      <c r="H110" s="34">
        <f>H111+H112+H113+H114+H115+H116+H117</f>
        <v>196066.9</v>
      </c>
      <c r="I110" s="34">
        <f>I111+I112+I113+I114+I115+I116+I117</f>
        <v>194618.5</v>
      </c>
      <c r="J110" s="19">
        <f t="shared" si="10"/>
        <v>1.0712671731858583</v>
      </c>
      <c r="K110" s="19">
        <f t="shared" si="11"/>
        <v>0.99261272555438984</v>
      </c>
    </row>
    <row r="111" spans="1:11" ht="25.5">
      <c r="A111" s="14" t="s">
        <v>81</v>
      </c>
      <c r="B111" s="9" t="s">
        <v>29</v>
      </c>
      <c r="C111" s="9" t="s">
        <v>127</v>
      </c>
      <c r="D111" s="9" t="s">
        <v>30</v>
      </c>
      <c r="E111" s="9" t="s">
        <v>130</v>
      </c>
      <c r="F111" s="9" t="s">
        <v>83</v>
      </c>
      <c r="G111" s="34">
        <v>102473.4</v>
      </c>
      <c r="H111" s="34">
        <v>111009</v>
      </c>
      <c r="I111" s="34">
        <v>111009</v>
      </c>
      <c r="J111" s="19">
        <f t="shared" si="10"/>
        <v>1.0832957626076622</v>
      </c>
      <c r="K111" s="19">
        <f t="shared" si="11"/>
        <v>1</v>
      </c>
    </row>
    <row r="112" spans="1:11" ht="51">
      <c r="A112" s="14" t="s">
        <v>131</v>
      </c>
      <c r="B112" s="9" t="s">
        <v>29</v>
      </c>
      <c r="C112" s="9" t="s">
        <v>127</v>
      </c>
      <c r="D112" s="9" t="s">
        <v>30</v>
      </c>
      <c r="E112" s="9" t="s">
        <v>130</v>
      </c>
      <c r="F112" s="9" t="s">
        <v>132</v>
      </c>
      <c r="G112" s="34">
        <v>19</v>
      </c>
      <c r="H112" s="34"/>
      <c r="I112" s="34"/>
      <c r="J112" s="19"/>
      <c r="K112" s="19"/>
    </row>
    <row r="113" spans="1:13" ht="76.5">
      <c r="A113" s="14" t="s">
        <v>84</v>
      </c>
      <c r="B113" s="9" t="s">
        <v>29</v>
      </c>
      <c r="C113" s="9" t="s">
        <v>127</v>
      </c>
      <c r="D113" s="9" t="s">
        <v>30</v>
      </c>
      <c r="E113" s="9" t="s">
        <v>130</v>
      </c>
      <c r="F113" s="9" t="s">
        <v>85</v>
      </c>
      <c r="G113" s="64">
        <v>30946.7</v>
      </c>
      <c r="H113" s="64">
        <v>33366.800000000003</v>
      </c>
      <c r="I113" s="64">
        <v>33366.800000000003</v>
      </c>
      <c r="J113" s="19">
        <f t="shared" si="10"/>
        <v>1.0782021992651882</v>
      </c>
      <c r="K113" s="19">
        <f t="shared" si="11"/>
        <v>1</v>
      </c>
    </row>
    <row r="114" spans="1:13" ht="63.75">
      <c r="A114" s="14" t="s">
        <v>55</v>
      </c>
      <c r="B114" s="9" t="s">
        <v>29</v>
      </c>
      <c r="C114" s="9" t="s">
        <v>127</v>
      </c>
      <c r="D114" s="9" t="s">
        <v>30</v>
      </c>
      <c r="E114" s="9" t="s">
        <v>130</v>
      </c>
      <c r="F114" s="9" t="s">
        <v>56</v>
      </c>
      <c r="G114" s="64">
        <v>170</v>
      </c>
      <c r="H114" s="64">
        <v>155.6</v>
      </c>
      <c r="I114" s="64">
        <v>155.6</v>
      </c>
      <c r="J114" s="19">
        <f t="shared" si="10"/>
        <v>0.91529411764705881</v>
      </c>
      <c r="K114" s="19">
        <f t="shared" si="11"/>
        <v>1</v>
      </c>
    </row>
    <row r="115" spans="1:13" ht="51">
      <c r="A115" s="14" t="s">
        <v>57</v>
      </c>
      <c r="B115" s="9" t="s">
        <v>29</v>
      </c>
      <c r="C115" s="9" t="s">
        <v>127</v>
      </c>
      <c r="D115" s="9" t="s">
        <v>30</v>
      </c>
      <c r="E115" s="9" t="s">
        <v>130</v>
      </c>
      <c r="F115" s="9" t="s">
        <v>49</v>
      </c>
      <c r="G115" s="64">
        <v>45819.199999999997</v>
      </c>
      <c r="H115" s="64">
        <v>47384</v>
      </c>
      <c r="I115" s="64">
        <v>45935.6</v>
      </c>
      <c r="J115" s="19">
        <f t="shared" si="10"/>
        <v>1.0025404197367043</v>
      </c>
      <c r="K115" s="19">
        <f t="shared" si="11"/>
        <v>0.96943271990545332</v>
      </c>
    </row>
    <row r="116" spans="1:13" ht="25.5">
      <c r="A116" s="14" t="s">
        <v>58</v>
      </c>
      <c r="B116" s="9" t="s">
        <v>29</v>
      </c>
      <c r="C116" s="9" t="s">
        <v>127</v>
      </c>
      <c r="D116" s="9" t="s">
        <v>30</v>
      </c>
      <c r="E116" s="9" t="s">
        <v>130</v>
      </c>
      <c r="F116" s="9" t="s">
        <v>59</v>
      </c>
      <c r="G116" s="64">
        <v>2243</v>
      </c>
      <c r="H116" s="64">
        <v>1631.5</v>
      </c>
      <c r="I116" s="64">
        <v>1631.5</v>
      </c>
      <c r="J116" s="19">
        <f t="shared" si="10"/>
        <v>0.72737405260811416</v>
      </c>
      <c r="K116" s="19">
        <f t="shared" si="11"/>
        <v>1</v>
      </c>
    </row>
    <row r="117" spans="1:13" ht="63.75">
      <c r="A117" s="13" t="s">
        <v>133</v>
      </c>
      <c r="B117" s="9" t="s">
        <v>29</v>
      </c>
      <c r="C117" s="9" t="s">
        <v>127</v>
      </c>
      <c r="D117" s="9" t="s">
        <v>30</v>
      </c>
      <c r="E117" s="9" t="s">
        <v>134</v>
      </c>
      <c r="F117" s="9" t="s">
        <v>49</v>
      </c>
      <c r="G117" s="33"/>
      <c r="H117" s="33">
        <v>2520</v>
      </c>
      <c r="I117" s="107">
        <v>2520</v>
      </c>
      <c r="J117" s="19"/>
      <c r="K117" s="19">
        <f t="shared" si="11"/>
        <v>1</v>
      </c>
      <c r="M117" s="43"/>
    </row>
    <row r="118" spans="1:13" ht="51">
      <c r="A118" s="13" t="s">
        <v>135</v>
      </c>
      <c r="B118" s="10" t="s">
        <v>29</v>
      </c>
      <c r="C118" s="10" t="s">
        <v>127</v>
      </c>
      <c r="D118" s="10" t="s">
        <v>35</v>
      </c>
      <c r="E118" s="10" t="s">
        <v>136</v>
      </c>
      <c r="F118" s="10" t="s">
        <v>33</v>
      </c>
      <c r="G118" s="33">
        <f>SUM(G119:G125)</f>
        <v>318410.89999999997</v>
      </c>
      <c r="H118" s="33">
        <f>SUM(H119:H127)</f>
        <v>351158.9</v>
      </c>
      <c r="I118" s="33">
        <f t="shared" ref="I118" si="18">SUM(I119:I127)</f>
        <v>350365.79999999993</v>
      </c>
      <c r="J118" s="19">
        <f t="shared" si="10"/>
        <v>1.1003574312311544</v>
      </c>
      <c r="K118" s="19">
        <f t="shared" si="11"/>
        <v>0.99774147828803406</v>
      </c>
    </row>
    <row r="119" spans="1:13" ht="25.5">
      <c r="A119" s="14" t="s">
        <v>81</v>
      </c>
      <c r="B119" s="9" t="s">
        <v>29</v>
      </c>
      <c r="C119" s="9" t="s">
        <v>127</v>
      </c>
      <c r="D119" s="9" t="s">
        <v>35</v>
      </c>
      <c r="E119" s="9" t="s">
        <v>136</v>
      </c>
      <c r="F119" s="9" t="s">
        <v>83</v>
      </c>
      <c r="G119" s="34">
        <v>216271.6</v>
      </c>
      <c r="H119" s="34">
        <v>223332.9</v>
      </c>
      <c r="I119" s="34">
        <v>223069.5</v>
      </c>
      <c r="J119" s="19">
        <f t="shared" si="10"/>
        <v>1.0314322361327146</v>
      </c>
      <c r="K119" s="19">
        <f t="shared" si="11"/>
        <v>0.99882059472652707</v>
      </c>
    </row>
    <row r="120" spans="1:13" ht="51">
      <c r="A120" s="14" t="s">
        <v>131</v>
      </c>
      <c r="B120" s="9" t="s">
        <v>29</v>
      </c>
      <c r="C120" s="9" t="s">
        <v>127</v>
      </c>
      <c r="D120" s="9" t="s">
        <v>35</v>
      </c>
      <c r="E120" s="9" t="s">
        <v>136</v>
      </c>
      <c r="F120" s="9" t="s">
        <v>132</v>
      </c>
      <c r="G120" s="34">
        <v>150</v>
      </c>
      <c r="H120" s="34">
        <v>53.3</v>
      </c>
      <c r="I120" s="34">
        <v>53.3</v>
      </c>
      <c r="J120" s="19">
        <f t="shared" si="10"/>
        <v>0.35533333333333333</v>
      </c>
      <c r="K120" s="19">
        <f t="shared" si="11"/>
        <v>1</v>
      </c>
      <c r="M120" s="44"/>
    </row>
    <row r="121" spans="1:13" ht="76.5">
      <c r="A121" s="14" t="s">
        <v>84</v>
      </c>
      <c r="B121" s="9" t="s">
        <v>29</v>
      </c>
      <c r="C121" s="9" t="s">
        <v>127</v>
      </c>
      <c r="D121" s="9" t="s">
        <v>35</v>
      </c>
      <c r="E121" s="9" t="s">
        <v>136</v>
      </c>
      <c r="F121" s="9" t="s">
        <v>85</v>
      </c>
      <c r="G121" s="64">
        <v>65314</v>
      </c>
      <c r="H121" s="64">
        <v>67258</v>
      </c>
      <c r="I121" s="64">
        <v>67171.8</v>
      </c>
      <c r="J121" s="19">
        <f t="shared" si="10"/>
        <v>1.0284441314266468</v>
      </c>
      <c r="K121" s="19">
        <f t="shared" si="11"/>
        <v>0.99871836807517322</v>
      </c>
    </row>
    <row r="122" spans="1:13" ht="63.75">
      <c r="A122" s="14" t="s">
        <v>55</v>
      </c>
      <c r="B122" s="9" t="s">
        <v>29</v>
      </c>
      <c r="C122" s="9" t="s">
        <v>127</v>
      </c>
      <c r="D122" s="9" t="s">
        <v>35</v>
      </c>
      <c r="E122" s="9" t="s">
        <v>136</v>
      </c>
      <c r="F122" s="9" t="s">
        <v>56</v>
      </c>
      <c r="G122" s="34">
        <v>90</v>
      </c>
      <c r="H122" s="34">
        <v>38</v>
      </c>
      <c r="I122" s="34">
        <v>32.799999999999997</v>
      </c>
      <c r="J122" s="19">
        <f t="shared" si="10"/>
        <v>0.3644444444444444</v>
      </c>
      <c r="K122" s="19">
        <f t="shared" si="11"/>
        <v>0.86315789473684201</v>
      </c>
    </row>
    <row r="123" spans="1:13" ht="76.5">
      <c r="A123" s="14" t="s">
        <v>137</v>
      </c>
      <c r="B123" s="9" t="s">
        <v>29</v>
      </c>
      <c r="C123" s="9" t="s">
        <v>127</v>
      </c>
      <c r="D123" s="9" t="s">
        <v>35</v>
      </c>
      <c r="E123" s="9" t="s">
        <v>138</v>
      </c>
      <c r="F123" s="9" t="s">
        <v>103</v>
      </c>
      <c r="G123" s="34">
        <v>1200</v>
      </c>
      <c r="H123" s="34">
        <v>5940.4</v>
      </c>
      <c r="I123" s="34">
        <v>5914.1</v>
      </c>
      <c r="J123" s="19">
        <f t="shared" si="10"/>
        <v>4.9284166666666671</v>
      </c>
      <c r="K123" s="19">
        <f t="shared" si="11"/>
        <v>0.99557268870783122</v>
      </c>
    </row>
    <row r="124" spans="1:13" ht="51">
      <c r="A124" s="14" t="s">
        <v>57</v>
      </c>
      <c r="B124" s="9" t="s">
        <v>29</v>
      </c>
      <c r="C124" s="9" t="s">
        <v>127</v>
      </c>
      <c r="D124" s="9" t="s">
        <v>35</v>
      </c>
      <c r="E124" s="9" t="s">
        <v>136</v>
      </c>
      <c r="F124" s="9" t="s">
        <v>49</v>
      </c>
      <c r="G124" s="64">
        <v>32985.300000000003</v>
      </c>
      <c r="H124" s="64">
        <v>49354.400000000001</v>
      </c>
      <c r="I124" s="108">
        <v>49067.8</v>
      </c>
      <c r="J124" s="19">
        <f t="shared" si="10"/>
        <v>1.4875656731938165</v>
      </c>
      <c r="K124" s="19">
        <f t="shared" si="11"/>
        <v>0.9941930202778273</v>
      </c>
    </row>
    <row r="125" spans="1:13" ht="25.5">
      <c r="A125" s="14" t="s">
        <v>58</v>
      </c>
      <c r="B125" s="9" t="s">
        <v>29</v>
      </c>
      <c r="C125" s="9" t="s">
        <v>127</v>
      </c>
      <c r="D125" s="9" t="s">
        <v>35</v>
      </c>
      <c r="E125" s="9" t="s">
        <v>136</v>
      </c>
      <c r="F125" s="9" t="s">
        <v>59</v>
      </c>
      <c r="G125" s="64">
        <v>2400</v>
      </c>
      <c r="H125" s="64">
        <v>1724.6</v>
      </c>
      <c r="I125" s="108">
        <v>1703.5</v>
      </c>
      <c r="J125" s="19">
        <f t="shared" si="10"/>
        <v>0.70979166666666671</v>
      </c>
      <c r="K125" s="19">
        <f t="shared" si="11"/>
        <v>0.98776527890525345</v>
      </c>
    </row>
    <row r="126" spans="1:13" s="20" customFormat="1" ht="38.25">
      <c r="A126" s="63" t="s">
        <v>245</v>
      </c>
      <c r="B126" s="9" t="s">
        <v>29</v>
      </c>
      <c r="C126" s="9" t="s">
        <v>127</v>
      </c>
      <c r="D126" s="9" t="s">
        <v>35</v>
      </c>
      <c r="E126" s="9" t="s">
        <v>136</v>
      </c>
      <c r="F126" s="9" t="s">
        <v>246</v>
      </c>
      <c r="G126" s="64"/>
      <c r="H126" s="64">
        <v>478.4</v>
      </c>
      <c r="I126" s="108">
        <v>374.1</v>
      </c>
      <c r="J126" s="19"/>
      <c r="K126" s="19">
        <f t="shared" si="11"/>
        <v>0.78198160535117067</v>
      </c>
    </row>
    <row r="127" spans="1:13" s="20" customFormat="1" ht="63.75">
      <c r="A127" s="13" t="s">
        <v>133</v>
      </c>
      <c r="B127" s="9" t="s">
        <v>29</v>
      </c>
      <c r="C127" s="9" t="s">
        <v>127</v>
      </c>
      <c r="D127" s="9" t="s">
        <v>35</v>
      </c>
      <c r="E127" s="9" t="s">
        <v>230</v>
      </c>
      <c r="F127" s="9" t="s">
        <v>49</v>
      </c>
      <c r="G127" s="64"/>
      <c r="H127" s="64">
        <v>2978.9</v>
      </c>
      <c r="I127" s="108">
        <v>2978.9</v>
      </c>
      <c r="J127" s="19"/>
      <c r="K127" s="19">
        <f t="shared" si="11"/>
        <v>1</v>
      </c>
    </row>
    <row r="128" spans="1:13" ht="38.25">
      <c r="A128" s="13" t="s">
        <v>139</v>
      </c>
      <c r="B128" s="9" t="s">
        <v>29</v>
      </c>
      <c r="C128" s="9" t="s">
        <v>127</v>
      </c>
      <c r="D128" s="9" t="s">
        <v>43</v>
      </c>
      <c r="E128" s="9" t="s">
        <v>32</v>
      </c>
      <c r="F128" s="9" t="s">
        <v>33</v>
      </c>
      <c r="G128" s="103">
        <f>SUM(G129:G135)</f>
        <v>84759.1</v>
      </c>
      <c r="H128" s="103">
        <f>SUM(H129:H140)</f>
        <v>91346.099999999977</v>
      </c>
      <c r="I128" s="103">
        <f>SUM(I129:I140)</f>
        <v>91308.799999999988</v>
      </c>
      <c r="J128" s="19">
        <f t="shared" si="10"/>
        <v>1.0772742985708907</v>
      </c>
      <c r="K128" s="19">
        <f t="shared" si="11"/>
        <v>0.99959166291719093</v>
      </c>
    </row>
    <row r="129" spans="1:11" ht="25.5">
      <c r="A129" s="14" t="s">
        <v>81</v>
      </c>
      <c r="B129" s="9" t="s">
        <v>29</v>
      </c>
      <c r="C129" s="9" t="s">
        <v>127</v>
      </c>
      <c r="D129" s="9" t="s">
        <v>43</v>
      </c>
      <c r="E129" s="9" t="s">
        <v>140</v>
      </c>
      <c r="F129" s="9" t="s">
        <v>83</v>
      </c>
      <c r="G129" s="34">
        <v>53597.5</v>
      </c>
      <c r="H129" s="34">
        <v>55091.5</v>
      </c>
      <c r="I129" s="34">
        <v>55091.5</v>
      </c>
      <c r="J129" s="19">
        <f t="shared" si="10"/>
        <v>1.0278744344419048</v>
      </c>
      <c r="K129" s="19">
        <f t="shared" si="11"/>
        <v>1</v>
      </c>
    </row>
    <row r="130" spans="1:11" ht="51">
      <c r="A130" s="14" t="s">
        <v>131</v>
      </c>
      <c r="B130" s="9" t="s">
        <v>29</v>
      </c>
      <c r="C130" s="9" t="s">
        <v>127</v>
      </c>
      <c r="D130" s="9" t="s">
        <v>43</v>
      </c>
      <c r="E130" s="9" t="s">
        <v>140</v>
      </c>
      <c r="F130" s="9" t="s">
        <v>132</v>
      </c>
      <c r="G130" s="34"/>
      <c r="H130" s="34"/>
      <c r="I130" s="34"/>
      <c r="J130" s="19"/>
      <c r="K130" s="19"/>
    </row>
    <row r="131" spans="1:11" ht="76.5">
      <c r="A131" s="14" t="s">
        <v>84</v>
      </c>
      <c r="B131" s="9" t="s">
        <v>29</v>
      </c>
      <c r="C131" s="9" t="s">
        <v>127</v>
      </c>
      <c r="D131" s="9" t="s">
        <v>43</v>
      </c>
      <c r="E131" s="9" t="s">
        <v>140</v>
      </c>
      <c r="F131" s="9" t="s">
        <v>85</v>
      </c>
      <c r="G131" s="64">
        <v>16186.5</v>
      </c>
      <c r="H131" s="64">
        <v>17087.5</v>
      </c>
      <c r="I131" s="64">
        <v>17087.5</v>
      </c>
      <c r="J131" s="19">
        <f t="shared" si="10"/>
        <v>1.0556636703425695</v>
      </c>
      <c r="K131" s="19">
        <f t="shared" si="11"/>
        <v>1</v>
      </c>
    </row>
    <row r="132" spans="1:11" ht="63.75">
      <c r="A132" s="14" t="s">
        <v>55</v>
      </c>
      <c r="B132" s="9" t="s">
        <v>29</v>
      </c>
      <c r="C132" s="9" t="s">
        <v>127</v>
      </c>
      <c r="D132" s="9" t="s">
        <v>43</v>
      </c>
      <c r="E132" s="9" t="s">
        <v>140</v>
      </c>
      <c r="F132" s="9" t="s">
        <v>56</v>
      </c>
      <c r="G132" s="34">
        <v>170</v>
      </c>
      <c r="H132" s="34">
        <v>157.5</v>
      </c>
      <c r="I132" s="34">
        <v>156.80000000000001</v>
      </c>
      <c r="J132" s="19">
        <f t="shared" si="10"/>
        <v>0.92235294117647071</v>
      </c>
      <c r="K132" s="19">
        <f t="shared" si="11"/>
        <v>0.99555555555555564</v>
      </c>
    </row>
    <row r="133" spans="1:11" ht="63.75">
      <c r="A133" s="14" t="s">
        <v>141</v>
      </c>
      <c r="B133" s="9" t="s">
        <v>29</v>
      </c>
      <c r="C133" s="9" t="s">
        <v>127</v>
      </c>
      <c r="D133" s="9" t="s">
        <v>43</v>
      </c>
      <c r="E133" s="9" t="s">
        <v>140</v>
      </c>
      <c r="F133" s="9" t="s">
        <v>103</v>
      </c>
      <c r="G133" s="34">
        <v>1900.1</v>
      </c>
      <c r="H133" s="34">
        <v>5257.9</v>
      </c>
      <c r="I133" s="34">
        <v>5257.9</v>
      </c>
      <c r="J133" s="19">
        <f t="shared" si="10"/>
        <v>2.7671701489395293</v>
      </c>
      <c r="K133" s="19">
        <f t="shared" si="11"/>
        <v>1</v>
      </c>
    </row>
    <row r="134" spans="1:11" ht="51">
      <c r="A134" s="14" t="s">
        <v>57</v>
      </c>
      <c r="B134" s="9" t="s">
        <v>29</v>
      </c>
      <c r="C134" s="9" t="s">
        <v>127</v>
      </c>
      <c r="D134" s="9" t="s">
        <v>43</v>
      </c>
      <c r="E134" s="9" t="s">
        <v>140</v>
      </c>
      <c r="F134" s="9" t="s">
        <v>49</v>
      </c>
      <c r="G134" s="64">
        <v>11694</v>
      </c>
      <c r="H134" s="64">
        <v>10244.4</v>
      </c>
      <c r="I134" s="64">
        <v>10240.799999999999</v>
      </c>
      <c r="J134" s="19">
        <f t="shared" si="10"/>
        <v>0.87573114417650066</v>
      </c>
      <c r="K134" s="19">
        <f t="shared" si="11"/>
        <v>0.99964858849713012</v>
      </c>
    </row>
    <row r="135" spans="1:11" ht="25.5">
      <c r="A135" s="14" t="s">
        <v>58</v>
      </c>
      <c r="B135" s="9" t="s">
        <v>29</v>
      </c>
      <c r="C135" s="9" t="s">
        <v>127</v>
      </c>
      <c r="D135" s="9" t="s">
        <v>43</v>
      </c>
      <c r="E135" s="9" t="s">
        <v>140</v>
      </c>
      <c r="F135" s="9" t="s">
        <v>59</v>
      </c>
      <c r="G135" s="64">
        <v>1211</v>
      </c>
      <c r="H135" s="64">
        <v>897.4</v>
      </c>
      <c r="I135" s="64">
        <v>897.4</v>
      </c>
      <c r="J135" s="19">
        <f t="shared" si="10"/>
        <v>0.74104046242774568</v>
      </c>
      <c r="K135" s="19">
        <f t="shared" si="11"/>
        <v>1</v>
      </c>
    </row>
    <row r="136" spans="1:11" s="20" customFormat="1" ht="21" customHeight="1">
      <c r="A136" s="14" t="s">
        <v>247</v>
      </c>
      <c r="B136" s="9" t="s">
        <v>29</v>
      </c>
      <c r="C136" s="9" t="s">
        <v>127</v>
      </c>
      <c r="D136" s="9" t="s">
        <v>43</v>
      </c>
      <c r="E136" s="9" t="s">
        <v>140</v>
      </c>
      <c r="F136" s="9" t="s">
        <v>185</v>
      </c>
      <c r="G136" s="64"/>
      <c r="H136" s="64">
        <v>2576.9</v>
      </c>
      <c r="I136" s="64">
        <v>2576.9</v>
      </c>
      <c r="J136" s="19"/>
      <c r="K136" s="19">
        <f t="shared" ref="K136:K199" si="19">I136/H136</f>
        <v>1</v>
      </c>
    </row>
    <row r="137" spans="1:11" s="20" customFormat="1" ht="12" customHeight="1">
      <c r="A137" s="14" t="s">
        <v>248</v>
      </c>
      <c r="B137" s="9" t="s">
        <v>29</v>
      </c>
      <c r="C137" s="9" t="s">
        <v>127</v>
      </c>
      <c r="D137" s="9" t="s">
        <v>43</v>
      </c>
      <c r="E137" s="9" t="s">
        <v>249</v>
      </c>
      <c r="F137" s="9" t="s">
        <v>250</v>
      </c>
      <c r="G137" s="64"/>
      <c r="H137" s="64">
        <v>8.1999999999999993</v>
      </c>
      <c r="I137" s="64"/>
      <c r="J137" s="19"/>
      <c r="K137" s="19">
        <f t="shared" si="19"/>
        <v>0</v>
      </c>
    </row>
    <row r="138" spans="1:11" s="20" customFormat="1" ht="17.25" customHeight="1">
      <c r="A138" s="14" t="s">
        <v>248</v>
      </c>
      <c r="B138" s="9" t="s">
        <v>29</v>
      </c>
      <c r="C138" s="9" t="s">
        <v>127</v>
      </c>
      <c r="D138" s="9" t="s">
        <v>43</v>
      </c>
      <c r="E138" s="9" t="s">
        <v>249</v>
      </c>
      <c r="F138" s="9" t="s">
        <v>251</v>
      </c>
      <c r="G138" s="64"/>
      <c r="H138" s="64">
        <v>8.1999999999999993</v>
      </c>
      <c r="I138" s="64"/>
      <c r="J138" s="19"/>
      <c r="K138" s="19">
        <f t="shared" si="19"/>
        <v>0</v>
      </c>
    </row>
    <row r="139" spans="1:11" s="20" customFormat="1" ht="11.25" customHeight="1">
      <c r="A139" s="14" t="s">
        <v>248</v>
      </c>
      <c r="B139" s="9" t="s">
        <v>29</v>
      </c>
      <c r="C139" s="9" t="s">
        <v>127</v>
      </c>
      <c r="D139" s="9" t="s">
        <v>43</v>
      </c>
      <c r="E139" s="9" t="s">
        <v>249</v>
      </c>
      <c r="F139" s="9" t="s">
        <v>252</v>
      </c>
      <c r="G139" s="64"/>
      <c r="H139" s="64">
        <v>8.3000000000000007</v>
      </c>
      <c r="I139" s="64"/>
      <c r="J139" s="19"/>
      <c r="K139" s="19">
        <f t="shared" si="19"/>
        <v>0</v>
      </c>
    </row>
    <row r="140" spans="1:11" s="20" customFormat="1" ht="17.25" customHeight="1">
      <c r="A140" s="14" t="s">
        <v>248</v>
      </c>
      <c r="B140" s="9" t="s">
        <v>29</v>
      </c>
      <c r="C140" s="9" t="s">
        <v>127</v>
      </c>
      <c r="D140" s="9" t="s">
        <v>43</v>
      </c>
      <c r="E140" s="9" t="s">
        <v>249</v>
      </c>
      <c r="F140" s="9" t="s">
        <v>253</v>
      </c>
      <c r="G140" s="64"/>
      <c r="H140" s="64">
        <v>8.3000000000000007</v>
      </c>
      <c r="I140" s="64"/>
      <c r="J140" s="19"/>
      <c r="K140" s="19">
        <f t="shared" si="19"/>
        <v>0</v>
      </c>
    </row>
    <row r="141" spans="1:11" ht="25.5">
      <c r="A141" s="13" t="s">
        <v>142</v>
      </c>
      <c r="B141" s="9" t="s">
        <v>29</v>
      </c>
      <c r="C141" s="9" t="s">
        <v>127</v>
      </c>
      <c r="D141" s="9" t="s">
        <v>127</v>
      </c>
      <c r="E141" s="9" t="s">
        <v>32</v>
      </c>
      <c r="F141" s="9" t="s">
        <v>33</v>
      </c>
      <c r="G141" s="103">
        <f>SUM(G142:G144)</f>
        <v>2071</v>
      </c>
      <c r="H141" s="103">
        <f>SUM(H142:H144)</f>
        <v>1192.3</v>
      </c>
      <c r="I141" s="103">
        <f>SUM(I142:I144)</f>
        <v>1192.3</v>
      </c>
      <c r="J141" s="19">
        <f t="shared" ref="J141:J199" si="20">I141/G141</f>
        <v>0.57571221632061809</v>
      </c>
      <c r="K141" s="19">
        <f t="shared" si="19"/>
        <v>1</v>
      </c>
    </row>
    <row r="142" spans="1:11" ht="25.5">
      <c r="A142" s="14" t="s">
        <v>81</v>
      </c>
      <c r="B142" s="9" t="s">
        <v>29</v>
      </c>
      <c r="C142" s="9" t="s">
        <v>127</v>
      </c>
      <c r="D142" s="9" t="s">
        <v>127</v>
      </c>
      <c r="E142" s="9" t="s">
        <v>143</v>
      </c>
      <c r="F142" s="9" t="s">
        <v>83</v>
      </c>
      <c r="G142" s="34">
        <v>285</v>
      </c>
      <c r="H142" s="34">
        <v>70.3</v>
      </c>
      <c r="I142" s="34">
        <v>70.3</v>
      </c>
      <c r="J142" s="19">
        <f t="shared" si="20"/>
        <v>0.24666666666666665</v>
      </c>
      <c r="K142" s="19">
        <f t="shared" si="19"/>
        <v>1</v>
      </c>
    </row>
    <row r="143" spans="1:11" ht="76.5">
      <c r="A143" s="14" t="s">
        <v>84</v>
      </c>
      <c r="B143" s="9" t="s">
        <v>29</v>
      </c>
      <c r="C143" s="9" t="s">
        <v>127</v>
      </c>
      <c r="D143" s="9" t="s">
        <v>127</v>
      </c>
      <c r="E143" s="9" t="s">
        <v>143</v>
      </c>
      <c r="F143" s="9" t="s">
        <v>85</v>
      </c>
      <c r="G143" s="64">
        <v>86</v>
      </c>
      <c r="H143" s="64">
        <v>18.7</v>
      </c>
      <c r="I143" s="64">
        <v>18.7</v>
      </c>
      <c r="J143" s="19">
        <f t="shared" si="20"/>
        <v>0.21744186046511627</v>
      </c>
      <c r="K143" s="19">
        <f t="shared" si="19"/>
        <v>1</v>
      </c>
    </row>
    <row r="144" spans="1:11" ht="51">
      <c r="A144" s="14" t="s">
        <v>57</v>
      </c>
      <c r="B144" s="9" t="s">
        <v>29</v>
      </c>
      <c r="C144" s="9" t="s">
        <v>127</v>
      </c>
      <c r="D144" s="9" t="s">
        <v>127</v>
      </c>
      <c r="E144" s="9" t="s">
        <v>143</v>
      </c>
      <c r="F144" s="9" t="s">
        <v>49</v>
      </c>
      <c r="G144" s="34">
        <v>1700</v>
      </c>
      <c r="H144" s="34">
        <v>1103.3</v>
      </c>
      <c r="I144" s="34">
        <v>1103.3</v>
      </c>
      <c r="J144" s="19">
        <f t="shared" si="20"/>
        <v>0.64900000000000002</v>
      </c>
      <c r="K144" s="19">
        <f t="shared" si="19"/>
        <v>1</v>
      </c>
    </row>
    <row r="145" spans="1:11" ht="25.5">
      <c r="A145" s="13" t="s">
        <v>144</v>
      </c>
      <c r="B145" s="9" t="s">
        <v>29</v>
      </c>
      <c r="C145" s="9" t="s">
        <v>127</v>
      </c>
      <c r="D145" s="9" t="s">
        <v>93</v>
      </c>
      <c r="E145" s="9" t="s">
        <v>32</v>
      </c>
      <c r="F145" s="9" t="s">
        <v>33</v>
      </c>
      <c r="G145" s="103">
        <f>SUM(G146:G148)</f>
        <v>2122.1</v>
      </c>
      <c r="H145" s="103">
        <f>SUM(H146:H148)</f>
        <v>2201.8000000000002</v>
      </c>
      <c r="I145" s="103">
        <f t="shared" ref="I145" si="21">SUM(I146:I148)</f>
        <v>2201.8000000000002</v>
      </c>
      <c r="J145" s="19">
        <f t="shared" si="20"/>
        <v>1.0375571367984544</v>
      </c>
      <c r="K145" s="19">
        <f t="shared" si="19"/>
        <v>1</v>
      </c>
    </row>
    <row r="146" spans="1:11" ht="38.25">
      <c r="A146" s="14" t="s">
        <v>60</v>
      </c>
      <c r="B146" s="9" t="s">
        <v>29</v>
      </c>
      <c r="C146" s="9" t="s">
        <v>127</v>
      </c>
      <c r="D146" s="9" t="s">
        <v>93</v>
      </c>
      <c r="E146" s="9" t="s">
        <v>38</v>
      </c>
      <c r="F146" s="9" t="s">
        <v>39</v>
      </c>
      <c r="G146" s="34">
        <v>1403.3</v>
      </c>
      <c r="H146" s="34">
        <v>1466.2</v>
      </c>
      <c r="I146" s="34">
        <v>1466.2</v>
      </c>
      <c r="J146" s="19">
        <f t="shared" si="20"/>
        <v>1.0448229174089647</v>
      </c>
      <c r="K146" s="19">
        <f t="shared" si="19"/>
        <v>1</v>
      </c>
    </row>
    <row r="147" spans="1:11" ht="89.25">
      <c r="A147" s="14" t="s">
        <v>46</v>
      </c>
      <c r="B147" s="9" t="s">
        <v>29</v>
      </c>
      <c r="C147" s="9" t="s">
        <v>127</v>
      </c>
      <c r="D147" s="9" t="s">
        <v>93</v>
      </c>
      <c r="E147" s="9" t="s">
        <v>38</v>
      </c>
      <c r="F147" s="9" t="s">
        <v>41</v>
      </c>
      <c r="G147" s="64">
        <v>423.8</v>
      </c>
      <c r="H147" s="64">
        <v>440.6</v>
      </c>
      <c r="I147" s="64">
        <v>440.6</v>
      </c>
      <c r="J147" s="19">
        <f t="shared" si="20"/>
        <v>1.0396413402548372</v>
      </c>
      <c r="K147" s="19">
        <f t="shared" si="19"/>
        <v>1</v>
      </c>
    </row>
    <row r="148" spans="1:11" ht="51">
      <c r="A148" s="14" t="s">
        <v>57</v>
      </c>
      <c r="B148" s="9" t="s">
        <v>29</v>
      </c>
      <c r="C148" s="9" t="s">
        <v>127</v>
      </c>
      <c r="D148" s="9" t="s">
        <v>93</v>
      </c>
      <c r="E148" s="9" t="s">
        <v>38</v>
      </c>
      <c r="F148" s="9" t="s">
        <v>49</v>
      </c>
      <c r="G148" s="64">
        <v>295</v>
      </c>
      <c r="H148" s="64">
        <v>295</v>
      </c>
      <c r="I148" s="64">
        <v>295</v>
      </c>
      <c r="J148" s="19">
        <f t="shared" si="20"/>
        <v>1</v>
      </c>
      <c r="K148" s="19">
        <f t="shared" si="19"/>
        <v>1</v>
      </c>
    </row>
    <row r="149" spans="1:11" ht="76.5">
      <c r="A149" s="13" t="s">
        <v>145</v>
      </c>
      <c r="B149" s="9" t="s">
        <v>29</v>
      </c>
      <c r="C149" s="9" t="s">
        <v>127</v>
      </c>
      <c r="D149" s="9" t="s">
        <v>93</v>
      </c>
      <c r="E149" s="9" t="s">
        <v>146</v>
      </c>
      <c r="F149" s="9" t="s">
        <v>33</v>
      </c>
      <c r="G149" s="33">
        <f>SUM(G150:G152)</f>
        <v>877.5</v>
      </c>
      <c r="H149" s="33">
        <f>SUM(H150:H152)</f>
        <v>877.5</v>
      </c>
      <c r="I149" s="33">
        <f t="shared" ref="I149" si="22">SUM(I150:I152)</f>
        <v>877.5</v>
      </c>
      <c r="J149" s="19">
        <f t="shared" si="20"/>
        <v>1</v>
      </c>
      <c r="K149" s="19">
        <f t="shared" si="19"/>
        <v>1</v>
      </c>
    </row>
    <row r="150" spans="1:11" ht="38.25">
      <c r="A150" s="14" t="s">
        <v>60</v>
      </c>
      <c r="B150" s="9" t="s">
        <v>29</v>
      </c>
      <c r="C150" s="9" t="s">
        <v>127</v>
      </c>
      <c r="D150" s="9" t="s">
        <v>93</v>
      </c>
      <c r="E150" s="9" t="s">
        <v>146</v>
      </c>
      <c r="F150" s="9" t="s">
        <v>39</v>
      </c>
      <c r="G150" s="64">
        <v>516.6</v>
      </c>
      <c r="H150" s="64">
        <v>348.1</v>
      </c>
      <c r="I150" s="64">
        <v>348.1</v>
      </c>
      <c r="J150" s="19">
        <f t="shared" si="20"/>
        <v>0.67382888114595429</v>
      </c>
      <c r="K150" s="19">
        <f t="shared" si="19"/>
        <v>1</v>
      </c>
    </row>
    <row r="151" spans="1:11" ht="89.25">
      <c r="A151" s="14" t="s">
        <v>46</v>
      </c>
      <c r="B151" s="9" t="s">
        <v>29</v>
      </c>
      <c r="C151" s="9" t="s">
        <v>127</v>
      </c>
      <c r="D151" s="9" t="s">
        <v>93</v>
      </c>
      <c r="E151" s="9" t="s">
        <v>146</v>
      </c>
      <c r="F151" s="9" t="s">
        <v>41</v>
      </c>
      <c r="G151" s="64">
        <v>156</v>
      </c>
      <c r="H151" s="64">
        <v>104</v>
      </c>
      <c r="I151" s="64">
        <v>104</v>
      </c>
      <c r="J151" s="19">
        <f t="shared" si="20"/>
        <v>0.66666666666666663</v>
      </c>
      <c r="K151" s="19">
        <f t="shared" si="19"/>
        <v>1</v>
      </c>
    </row>
    <row r="152" spans="1:11" ht="51">
      <c r="A152" s="14" t="s">
        <v>57</v>
      </c>
      <c r="B152" s="9" t="s">
        <v>29</v>
      </c>
      <c r="C152" s="9" t="s">
        <v>127</v>
      </c>
      <c r="D152" s="9" t="s">
        <v>93</v>
      </c>
      <c r="E152" s="9" t="s">
        <v>146</v>
      </c>
      <c r="F152" s="9" t="s">
        <v>49</v>
      </c>
      <c r="G152" s="64">
        <v>204.9</v>
      </c>
      <c r="H152" s="64">
        <v>425.4</v>
      </c>
      <c r="I152" s="64">
        <v>425.4</v>
      </c>
      <c r="J152" s="19">
        <f t="shared" si="20"/>
        <v>2.0761346998535868</v>
      </c>
      <c r="K152" s="19">
        <f t="shared" si="19"/>
        <v>1</v>
      </c>
    </row>
    <row r="153" spans="1:11" ht="51">
      <c r="A153" s="15" t="s">
        <v>147</v>
      </c>
      <c r="B153" s="9" t="s">
        <v>29</v>
      </c>
      <c r="C153" s="9" t="s">
        <v>127</v>
      </c>
      <c r="D153" s="9" t="s">
        <v>93</v>
      </c>
      <c r="E153" s="9" t="s">
        <v>82</v>
      </c>
      <c r="F153" s="9" t="s">
        <v>33</v>
      </c>
      <c r="G153" s="103">
        <f>SUM(G154:G158)</f>
        <v>3452.5</v>
      </c>
      <c r="H153" s="103">
        <f>SUM(H154:H157)</f>
        <v>3282.9</v>
      </c>
      <c r="I153" s="103">
        <f>SUM(I154:I157)</f>
        <v>3282.9</v>
      </c>
      <c r="J153" s="19">
        <f t="shared" si="20"/>
        <v>0.95087617668356261</v>
      </c>
      <c r="K153" s="19">
        <f t="shared" si="19"/>
        <v>1</v>
      </c>
    </row>
    <row r="154" spans="1:11" ht="25.5">
      <c r="A154" s="14" t="s">
        <v>81</v>
      </c>
      <c r="B154" s="9" t="s">
        <v>29</v>
      </c>
      <c r="C154" s="9" t="s">
        <v>127</v>
      </c>
      <c r="D154" s="9" t="s">
        <v>93</v>
      </c>
      <c r="E154" s="9" t="s">
        <v>82</v>
      </c>
      <c r="F154" s="9" t="s">
        <v>83</v>
      </c>
      <c r="G154" s="34">
        <v>2551.8000000000002</v>
      </c>
      <c r="H154" s="34">
        <v>2438.1</v>
      </c>
      <c r="I154" s="34">
        <v>2438.1</v>
      </c>
      <c r="J154" s="19">
        <f t="shared" si="20"/>
        <v>0.95544321655302134</v>
      </c>
      <c r="K154" s="19">
        <f t="shared" si="19"/>
        <v>1</v>
      </c>
    </row>
    <row r="155" spans="1:11" ht="76.5">
      <c r="A155" s="14" t="s">
        <v>84</v>
      </c>
      <c r="B155" s="9" t="s">
        <v>29</v>
      </c>
      <c r="C155" s="9" t="s">
        <v>127</v>
      </c>
      <c r="D155" s="9" t="s">
        <v>93</v>
      </c>
      <c r="E155" s="9" t="s">
        <v>82</v>
      </c>
      <c r="F155" s="9" t="s">
        <v>85</v>
      </c>
      <c r="G155" s="64">
        <v>770.6</v>
      </c>
      <c r="H155" s="64">
        <v>729.4</v>
      </c>
      <c r="I155" s="64">
        <v>729.4</v>
      </c>
      <c r="J155" s="19">
        <f t="shared" si="20"/>
        <v>0.94653516740202437</v>
      </c>
      <c r="K155" s="19">
        <f t="shared" si="19"/>
        <v>1</v>
      </c>
    </row>
    <row r="156" spans="1:11" ht="63.75">
      <c r="A156" s="14" t="s">
        <v>55</v>
      </c>
      <c r="B156" s="9" t="s">
        <v>29</v>
      </c>
      <c r="C156" s="9" t="s">
        <v>127</v>
      </c>
      <c r="D156" s="9" t="s">
        <v>93</v>
      </c>
      <c r="E156" s="9" t="s">
        <v>82</v>
      </c>
      <c r="F156" s="9" t="s">
        <v>56</v>
      </c>
      <c r="G156" s="64">
        <v>20</v>
      </c>
      <c r="H156" s="64">
        <v>15.5</v>
      </c>
      <c r="I156" s="64">
        <v>15.5</v>
      </c>
      <c r="J156" s="19">
        <f t="shared" si="20"/>
        <v>0.77500000000000002</v>
      </c>
      <c r="K156" s="19">
        <f t="shared" si="19"/>
        <v>1</v>
      </c>
    </row>
    <row r="157" spans="1:11" ht="51">
      <c r="A157" s="14" t="s">
        <v>57</v>
      </c>
      <c r="B157" s="9" t="s">
        <v>29</v>
      </c>
      <c r="C157" s="9" t="s">
        <v>127</v>
      </c>
      <c r="D157" s="9" t="s">
        <v>93</v>
      </c>
      <c r="E157" s="9" t="s">
        <v>82</v>
      </c>
      <c r="F157" s="9" t="s">
        <v>49</v>
      </c>
      <c r="G157" s="64">
        <v>100</v>
      </c>
      <c r="H157" s="64">
        <v>99.9</v>
      </c>
      <c r="I157" s="64">
        <v>99.9</v>
      </c>
      <c r="J157" s="19">
        <f t="shared" si="20"/>
        <v>0.99900000000000011</v>
      </c>
      <c r="K157" s="19">
        <f t="shared" si="19"/>
        <v>1</v>
      </c>
    </row>
    <row r="158" spans="1:11" s="20" customFormat="1" ht="25.5">
      <c r="A158" s="14" t="s">
        <v>58</v>
      </c>
      <c r="B158" s="9" t="s">
        <v>29</v>
      </c>
      <c r="C158" s="9" t="s">
        <v>127</v>
      </c>
      <c r="D158" s="9" t="s">
        <v>93</v>
      </c>
      <c r="E158" s="9" t="s">
        <v>82</v>
      </c>
      <c r="F158" s="9" t="s">
        <v>73</v>
      </c>
      <c r="G158" s="64">
        <v>10.1</v>
      </c>
      <c r="H158" s="64"/>
      <c r="I158" s="64"/>
      <c r="J158" s="19">
        <f t="shared" si="20"/>
        <v>0</v>
      </c>
      <c r="K158" s="19"/>
    </row>
    <row r="159" spans="1:11">
      <c r="A159" s="13" t="s">
        <v>148</v>
      </c>
      <c r="B159" s="9" t="s">
        <v>29</v>
      </c>
      <c r="C159" s="9" t="s">
        <v>149</v>
      </c>
      <c r="D159" s="9" t="s">
        <v>31</v>
      </c>
      <c r="E159" s="9" t="s">
        <v>32</v>
      </c>
      <c r="F159" s="9" t="s">
        <v>33</v>
      </c>
      <c r="G159" s="33">
        <f>G160+G167+G174</f>
        <v>19889</v>
      </c>
      <c r="H159" s="33">
        <f>H160+H167+H174</f>
        <v>25361.5</v>
      </c>
      <c r="I159" s="33">
        <f>I160+I167+I174</f>
        <v>25228</v>
      </c>
      <c r="J159" s="19">
        <f t="shared" si="20"/>
        <v>1.2684398411182061</v>
      </c>
      <c r="K159" s="19">
        <f t="shared" si="19"/>
        <v>0.99473611576602328</v>
      </c>
    </row>
    <row r="160" spans="1:11" ht="63.75">
      <c r="A160" s="13" t="s">
        <v>150</v>
      </c>
      <c r="B160" s="9" t="s">
        <v>29</v>
      </c>
      <c r="C160" s="9" t="s">
        <v>149</v>
      </c>
      <c r="D160" s="9" t="s">
        <v>30</v>
      </c>
      <c r="E160" s="9" t="s">
        <v>32</v>
      </c>
      <c r="F160" s="9" t="s">
        <v>33</v>
      </c>
      <c r="G160" s="103">
        <f>SUM(G161:G165)</f>
        <v>8189.1</v>
      </c>
      <c r="H160" s="103">
        <f>SUM(H161:H166)</f>
        <v>13551.5</v>
      </c>
      <c r="I160" s="103">
        <f t="shared" ref="I160" si="23">SUM(I161:I166)</f>
        <v>13551.5</v>
      </c>
      <c r="J160" s="19">
        <f t="shared" si="20"/>
        <v>1.6548216531731204</v>
      </c>
      <c r="K160" s="19">
        <f t="shared" si="19"/>
        <v>1</v>
      </c>
    </row>
    <row r="161" spans="1:11" ht="25.5">
      <c r="A161" s="14" t="s">
        <v>81</v>
      </c>
      <c r="B161" s="9" t="s">
        <v>29</v>
      </c>
      <c r="C161" s="9" t="s">
        <v>149</v>
      </c>
      <c r="D161" s="9" t="s">
        <v>30</v>
      </c>
      <c r="E161" s="9" t="s">
        <v>151</v>
      </c>
      <c r="F161" s="9" t="s">
        <v>83</v>
      </c>
      <c r="G161" s="34">
        <v>4053.4</v>
      </c>
      <c r="H161" s="34">
        <v>4113.1000000000004</v>
      </c>
      <c r="I161" s="34">
        <v>4113.1000000000004</v>
      </c>
      <c r="J161" s="19">
        <f t="shared" si="20"/>
        <v>1.0147283761780235</v>
      </c>
      <c r="K161" s="19">
        <f t="shared" si="19"/>
        <v>1</v>
      </c>
    </row>
    <row r="162" spans="1:11" ht="76.5">
      <c r="A162" s="14" t="s">
        <v>84</v>
      </c>
      <c r="B162" s="9" t="s">
        <v>29</v>
      </c>
      <c r="C162" s="9" t="s">
        <v>149</v>
      </c>
      <c r="D162" s="9" t="s">
        <v>30</v>
      </c>
      <c r="E162" s="9" t="s">
        <v>151</v>
      </c>
      <c r="F162" s="9" t="s">
        <v>85</v>
      </c>
      <c r="G162" s="64">
        <v>1224.0999999999999</v>
      </c>
      <c r="H162" s="64">
        <v>1246.0999999999999</v>
      </c>
      <c r="I162" s="64">
        <v>1246.0999999999999</v>
      </c>
      <c r="J162" s="19">
        <f t="shared" si="20"/>
        <v>1.0179723878768074</v>
      </c>
      <c r="K162" s="19">
        <f t="shared" si="19"/>
        <v>1</v>
      </c>
    </row>
    <row r="163" spans="1:11" ht="63.75">
      <c r="A163" s="14" t="s">
        <v>55</v>
      </c>
      <c r="B163" s="9" t="s">
        <v>29</v>
      </c>
      <c r="C163" s="9" t="s">
        <v>149</v>
      </c>
      <c r="D163" s="9" t="s">
        <v>30</v>
      </c>
      <c r="E163" s="9" t="s">
        <v>151</v>
      </c>
      <c r="F163" s="9" t="s">
        <v>56</v>
      </c>
      <c r="G163" s="34">
        <v>39</v>
      </c>
      <c r="H163" s="34">
        <v>52</v>
      </c>
      <c r="I163" s="34">
        <v>52</v>
      </c>
      <c r="J163" s="19">
        <f t="shared" si="20"/>
        <v>1.3333333333333333</v>
      </c>
      <c r="K163" s="19">
        <f t="shared" si="19"/>
        <v>1</v>
      </c>
    </row>
    <row r="164" spans="1:11" ht="51">
      <c r="A164" s="14" t="s">
        <v>57</v>
      </c>
      <c r="B164" s="9" t="s">
        <v>29</v>
      </c>
      <c r="C164" s="9" t="s">
        <v>149</v>
      </c>
      <c r="D164" s="9" t="s">
        <v>30</v>
      </c>
      <c r="E164" s="9" t="s">
        <v>151</v>
      </c>
      <c r="F164" s="9" t="s">
        <v>49</v>
      </c>
      <c r="G164" s="34">
        <v>2698.6</v>
      </c>
      <c r="H164" s="34">
        <v>2722.1</v>
      </c>
      <c r="I164" s="34">
        <v>2722.1</v>
      </c>
      <c r="J164" s="19">
        <f t="shared" si="20"/>
        <v>1.0087082190765582</v>
      </c>
      <c r="K164" s="19">
        <f t="shared" si="19"/>
        <v>1</v>
      </c>
    </row>
    <row r="165" spans="1:11" ht="25.5">
      <c r="A165" s="14" t="s">
        <v>58</v>
      </c>
      <c r="B165" s="9" t="s">
        <v>29</v>
      </c>
      <c r="C165" s="9" t="s">
        <v>149</v>
      </c>
      <c r="D165" s="9" t="s">
        <v>30</v>
      </c>
      <c r="E165" s="9" t="s">
        <v>151</v>
      </c>
      <c r="F165" s="9" t="s">
        <v>59</v>
      </c>
      <c r="G165" s="64">
        <v>174</v>
      </c>
      <c r="H165" s="64">
        <v>155</v>
      </c>
      <c r="I165" s="64">
        <v>155</v>
      </c>
      <c r="J165" s="19">
        <f t="shared" si="20"/>
        <v>0.89080459770114939</v>
      </c>
      <c r="K165" s="19">
        <f t="shared" si="19"/>
        <v>1</v>
      </c>
    </row>
    <row r="166" spans="1:11" s="20" customFormat="1" ht="51.75">
      <c r="A166" s="35" t="s">
        <v>222</v>
      </c>
      <c r="B166" s="10" t="s">
        <v>29</v>
      </c>
      <c r="C166" s="10" t="s">
        <v>149</v>
      </c>
      <c r="D166" s="10" t="s">
        <v>30</v>
      </c>
      <c r="E166" s="36" t="s">
        <v>223</v>
      </c>
      <c r="F166" s="10" t="s">
        <v>49</v>
      </c>
      <c r="G166" s="103"/>
      <c r="H166" s="103">
        <v>5263.2</v>
      </c>
      <c r="I166" s="103">
        <v>5263.2</v>
      </c>
      <c r="J166" s="19"/>
      <c r="K166" s="19">
        <f t="shared" si="19"/>
        <v>1</v>
      </c>
    </row>
    <row r="167" spans="1:11">
      <c r="A167" s="13" t="s">
        <v>152</v>
      </c>
      <c r="B167" s="9" t="s">
        <v>33</v>
      </c>
      <c r="C167" s="9" t="s">
        <v>31</v>
      </c>
      <c r="D167" s="9" t="s">
        <v>31</v>
      </c>
      <c r="E167" s="9" t="s">
        <v>32</v>
      </c>
      <c r="F167" s="9" t="s">
        <v>33</v>
      </c>
      <c r="G167" s="103">
        <f>SUM(G168:G172)</f>
        <v>10812.5</v>
      </c>
      <c r="H167" s="103">
        <f>H168+H169+H170+H171+H172+H173</f>
        <v>10869.8</v>
      </c>
      <c r="I167" s="103">
        <f t="shared" ref="I167" si="24">I168+I169+I170+I171+I172+I173</f>
        <v>10736.3</v>
      </c>
      <c r="J167" s="19">
        <f t="shared" si="20"/>
        <v>0.99295260115606931</v>
      </c>
      <c r="K167" s="19">
        <f t="shared" si="19"/>
        <v>0.9877182652854698</v>
      </c>
    </row>
    <row r="168" spans="1:11" ht="25.5">
      <c r="A168" s="14" t="s">
        <v>81</v>
      </c>
      <c r="B168" s="9" t="s">
        <v>29</v>
      </c>
      <c r="C168" s="9" t="s">
        <v>149</v>
      </c>
      <c r="D168" s="9" t="s">
        <v>30</v>
      </c>
      <c r="E168" s="9" t="s">
        <v>153</v>
      </c>
      <c r="F168" s="9" t="s">
        <v>83</v>
      </c>
      <c r="G168" s="34">
        <v>6401.1</v>
      </c>
      <c r="H168" s="34">
        <v>6992.3</v>
      </c>
      <c r="I168" s="34">
        <v>6992.3</v>
      </c>
      <c r="J168" s="19">
        <f t="shared" si="20"/>
        <v>1.0923591257752574</v>
      </c>
      <c r="K168" s="19">
        <f t="shared" si="19"/>
        <v>1</v>
      </c>
    </row>
    <row r="169" spans="1:11" ht="76.5">
      <c r="A169" s="14" t="s">
        <v>84</v>
      </c>
      <c r="B169" s="9" t="s">
        <v>29</v>
      </c>
      <c r="C169" s="9" t="s">
        <v>149</v>
      </c>
      <c r="D169" s="9" t="s">
        <v>30</v>
      </c>
      <c r="E169" s="9" t="s">
        <v>153</v>
      </c>
      <c r="F169" s="9" t="s">
        <v>85</v>
      </c>
      <c r="G169" s="64">
        <v>1933.1</v>
      </c>
      <c r="H169" s="64">
        <v>2048.8000000000002</v>
      </c>
      <c r="I169" s="64">
        <v>2048.8000000000002</v>
      </c>
      <c r="J169" s="19">
        <f t="shared" si="20"/>
        <v>1.0598520511096168</v>
      </c>
      <c r="K169" s="19">
        <f t="shared" si="19"/>
        <v>1</v>
      </c>
    </row>
    <row r="170" spans="1:11" ht="63.75">
      <c r="A170" s="14" t="s">
        <v>55</v>
      </c>
      <c r="B170" s="9" t="s">
        <v>29</v>
      </c>
      <c r="C170" s="9" t="s">
        <v>149</v>
      </c>
      <c r="D170" s="9" t="s">
        <v>30</v>
      </c>
      <c r="E170" s="9" t="s">
        <v>153</v>
      </c>
      <c r="F170" s="9" t="s">
        <v>56</v>
      </c>
      <c r="G170" s="34">
        <v>78</v>
      </c>
      <c r="H170" s="34">
        <v>43.7</v>
      </c>
      <c r="I170" s="34">
        <v>43.7</v>
      </c>
      <c r="J170" s="19">
        <f t="shared" si="20"/>
        <v>0.56025641025641026</v>
      </c>
      <c r="K170" s="19">
        <f t="shared" si="19"/>
        <v>1</v>
      </c>
    </row>
    <row r="171" spans="1:11" ht="51">
      <c r="A171" s="14" t="s">
        <v>57</v>
      </c>
      <c r="B171" s="9" t="s">
        <v>29</v>
      </c>
      <c r="C171" s="9" t="s">
        <v>149</v>
      </c>
      <c r="D171" s="9" t="s">
        <v>30</v>
      </c>
      <c r="E171" s="9" t="s">
        <v>153</v>
      </c>
      <c r="F171" s="9" t="s">
        <v>49</v>
      </c>
      <c r="G171" s="34">
        <v>2380.3000000000002</v>
      </c>
      <c r="H171" s="34">
        <v>1704.3</v>
      </c>
      <c r="I171" s="34">
        <v>1570.8</v>
      </c>
      <c r="J171" s="19">
        <f t="shared" si="20"/>
        <v>0.65991681720791495</v>
      </c>
      <c r="K171" s="19">
        <f t="shared" si="19"/>
        <v>0.92166872029572255</v>
      </c>
    </row>
    <row r="172" spans="1:11" ht="25.5">
      <c r="A172" s="14" t="s">
        <v>58</v>
      </c>
      <c r="B172" s="9" t="s">
        <v>29</v>
      </c>
      <c r="C172" s="9" t="s">
        <v>149</v>
      </c>
      <c r="D172" s="9" t="s">
        <v>30</v>
      </c>
      <c r="E172" s="9" t="s">
        <v>153</v>
      </c>
      <c r="F172" s="9" t="s">
        <v>59</v>
      </c>
      <c r="G172" s="64">
        <v>20</v>
      </c>
      <c r="H172" s="64">
        <v>14.9</v>
      </c>
      <c r="I172" s="64">
        <v>14.9</v>
      </c>
      <c r="J172" s="19">
        <f t="shared" si="20"/>
        <v>0.745</v>
      </c>
      <c r="K172" s="19">
        <f t="shared" si="19"/>
        <v>1</v>
      </c>
    </row>
    <row r="173" spans="1:11" s="20" customFormat="1" ht="26.25">
      <c r="A173" s="35" t="s">
        <v>220</v>
      </c>
      <c r="B173" s="10" t="s">
        <v>29</v>
      </c>
      <c r="C173" s="10" t="s">
        <v>149</v>
      </c>
      <c r="D173" s="10" t="s">
        <v>30</v>
      </c>
      <c r="E173" s="10" t="s">
        <v>221</v>
      </c>
      <c r="F173" s="10" t="s">
        <v>56</v>
      </c>
      <c r="G173" s="103"/>
      <c r="H173" s="103">
        <v>65.8</v>
      </c>
      <c r="I173" s="103">
        <v>65.8</v>
      </c>
      <c r="J173" s="19"/>
      <c r="K173" s="19">
        <f t="shared" si="19"/>
        <v>1</v>
      </c>
    </row>
    <row r="174" spans="1:11" ht="89.25">
      <c r="A174" s="13" t="s">
        <v>52</v>
      </c>
      <c r="B174" s="9" t="s">
        <v>29</v>
      </c>
      <c r="C174" s="9" t="s">
        <v>149</v>
      </c>
      <c r="D174" s="9" t="s">
        <v>51</v>
      </c>
      <c r="E174" s="9" t="s">
        <v>38</v>
      </c>
      <c r="F174" s="9" t="s">
        <v>33</v>
      </c>
      <c r="G174" s="33">
        <f>SUM(G175:G176)</f>
        <v>887.40000000000009</v>
      </c>
      <c r="H174" s="33">
        <f t="shared" ref="H174:I174" si="25">SUM(H175:H176)</f>
        <v>940.2</v>
      </c>
      <c r="I174" s="33">
        <f t="shared" si="25"/>
        <v>940.2</v>
      </c>
      <c r="J174" s="19">
        <f t="shared" si="20"/>
        <v>1.0594996619337389</v>
      </c>
      <c r="K174" s="19">
        <f t="shared" si="19"/>
        <v>1</v>
      </c>
    </row>
    <row r="175" spans="1:11" ht="38.25">
      <c r="A175" s="14" t="s">
        <v>60</v>
      </c>
      <c r="B175" s="9" t="s">
        <v>29</v>
      </c>
      <c r="C175" s="9" t="s">
        <v>149</v>
      </c>
      <c r="D175" s="9" t="s">
        <v>51</v>
      </c>
      <c r="E175" s="9" t="s">
        <v>38</v>
      </c>
      <c r="F175" s="9" t="s">
        <v>39</v>
      </c>
      <c r="G175" s="64">
        <v>681.6</v>
      </c>
      <c r="H175" s="64">
        <v>706</v>
      </c>
      <c r="I175" s="64">
        <v>706</v>
      </c>
      <c r="J175" s="19">
        <f t="shared" si="20"/>
        <v>1.0357981220657277</v>
      </c>
      <c r="K175" s="19">
        <f t="shared" si="19"/>
        <v>1</v>
      </c>
    </row>
    <row r="176" spans="1:11" ht="89.25">
      <c r="A176" s="14" t="s">
        <v>46</v>
      </c>
      <c r="B176" s="9" t="s">
        <v>29</v>
      </c>
      <c r="C176" s="9" t="s">
        <v>149</v>
      </c>
      <c r="D176" s="9" t="s">
        <v>51</v>
      </c>
      <c r="E176" s="9" t="s">
        <v>38</v>
      </c>
      <c r="F176" s="9" t="s">
        <v>41</v>
      </c>
      <c r="G176" s="64">
        <v>205.8</v>
      </c>
      <c r="H176" s="64">
        <v>234.2</v>
      </c>
      <c r="I176" s="64">
        <v>234.2</v>
      </c>
      <c r="J176" s="19">
        <f t="shared" si="20"/>
        <v>1.1379980563654031</v>
      </c>
      <c r="K176" s="19">
        <f t="shared" si="19"/>
        <v>1</v>
      </c>
    </row>
    <row r="177" spans="1:14">
      <c r="A177" s="13" t="s">
        <v>154</v>
      </c>
      <c r="B177" s="9" t="s">
        <v>29</v>
      </c>
      <c r="C177" s="9" t="s">
        <v>155</v>
      </c>
      <c r="D177" s="9" t="s">
        <v>31</v>
      </c>
      <c r="E177" s="9" t="s">
        <v>32</v>
      </c>
      <c r="F177" s="9" t="s">
        <v>33</v>
      </c>
      <c r="G177" s="33">
        <f>G178+G181+G183+G184+G185+G186</f>
        <v>12844</v>
      </c>
      <c r="H177" s="33">
        <f>H178+H181+H183+H184+H185+H186</f>
        <v>11568.000000000002</v>
      </c>
      <c r="I177" s="33">
        <f t="shared" ref="I177" si="26">I178+I181+I183+I184+I185+I186</f>
        <v>10290.800000000001</v>
      </c>
      <c r="J177" s="19">
        <f t="shared" si="20"/>
        <v>0.80121457489878556</v>
      </c>
      <c r="K177" s="19">
        <f t="shared" si="19"/>
        <v>0.88959197786998612</v>
      </c>
    </row>
    <row r="178" spans="1:14">
      <c r="A178" s="14" t="s">
        <v>156</v>
      </c>
      <c r="B178" s="9" t="s">
        <v>29</v>
      </c>
      <c r="C178" s="9" t="s">
        <v>155</v>
      </c>
      <c r="D178" s="9" t="s">
        <v>30</v>
      </c>
      <c r="E178" s="9" t="s">
        <v>32</v>
      </c>
      <c r="F178" s="9" t="s">
        <v>33</v>
      </c>
      <c r="G178" s="33">
        <v>1697.9</v>
      </c>
      <c r="H178" s="33">
        <v>1683.1</v>
      </c>
      <c r="I178" s="33">
        <v>1683.1</v>
      </c>
      <c r="J178" s="19">
        <f t="shared" si="20"/>
        <v>0.99128335002061363</v>
      </c>
      <c r="K178" s="19">
        <f t="shared" si="19"/>
        <v>1</v>
      </c>
    </row>
    <row r="179" spans="1:14" ht="38.25">
      <c r="A179" s="14" t="s">
        <v>157</v>
      </c>
      <c r="B179" s="9" t="s">
        <v>29</v>
      </c>
      <c r="C179" s="9" t="s">
        <v>155</v>
      </c>
      <c r="D179" s="9" t="s">
        <v>30</v>
      </c>
      <c r="E179" s="9" t="s">
        <v>158</v>
      </c>
      <c r="F179" s="9" t="s">
        <v>33</v>
      </c>
      <c r="G179" s="64">
        <v>1697.9</v>
      </c>
      <c r="H179" s="64">
        <v>1683.1</v>
      </c>
      <c r="I179" s="64">
        <v>1683.1</v>
      </c>
      <c r="J179" s="19">
        <f t="shared" si="20"/>
        <v>0.99128335002061363</v>
      </c>
      <c r="K179" s="19">
        <f t="shared" si="19"/>
        <v>1</v>
      </c>
    </row>
    <row r="180" spans="1:14" ht="51">
      <c r="A180" s="14" t="s">
        <v>159</v>
      </c>
      <c r="B180" s="9" t="s">
        <v>29</v>
      </c>
      <c r="C180" s="9" t="s">
        <v>155</v>
      </c>
      <c r="D180" s="9" t="s">
        <v>30</v>
      </c>
      <c r="E180" s="9" t="s">
        <v>158</v>
      </c>
      <c r="F180" s="9" t="s">
        <v>160</v>
      </c>
      <c r="G180" s="64">
        <v>1697.9</v>
      </c>
      <c r="H180" s="64">
        <v>1683.1</v>
      </c>
      <c r="I180" s="64">
        <v>1683.1</v>
      </c>
      <c r="J180" s="19">
        <f t="shared" si="20"/>
        <v>0.99128335002061363</v>
      </c>
      <c r="K180" s="19">
        <f t="shared" si="19"/>
        <v>1</v>
      </c>
    </row>
    <row r="181" spans="1:14" ht="25.5">
      <c r="A181" s="14" t="s">
        <v>161</v>
      </c>
      <c r="B181" s="9" t="s">
        <v>29</v>
      </c>
      <c r="C181" s="9" t="s">
        <v>155</v>
      </c>
      <c r="D181" s="9" t="s">
        <v>43</v>
      </c>
      <c r="E181" s="9" t="s">
        <v>162</v>
      </c>
      <c r="F181" s="9" t="s">
        <v>33</v>
      </c>
      <c r="G181" s="33">
        <v>60</v>
      </c>
      <c r="H181" s="33">
        <v>116</v>
      </c>
      <c r="I181" s="33">
        <v>116</v>
      </c>
      <c r="J181" s="19">
        <f t="shared" si="20"/>
        <v>1.9333333333333333</v>
      </c>
      <c r="K181" s="19">
        <f t="shared" si="19"/>
        <v>1</v>
      </c>
    </row>
    <row r="182" spans="1:14" ht="25.5">
      <c r="A182" s="14" t="s">
        <v>163</v>
      </c>
      <c r="B182" s="9" t="s">
        <v>29</v>
      </c>
      <c r="C182" s="9" t="s">
        <v>155</v>
      </c>
      <c r="D182" s="9" t="s">
        <v>43</v>
      </c>
      <c r="E182" s="9" t="s">
        <v>162</v>
      </c>
      <c r="F182" s="9" t="s">
        <v>164</v>
      </c>
      <c r="G182" s="64">
        <v>60</v>
      </c>
      <c r="H182" s="64">
        <v>116</v>
      </c>
      <c r="I182" s="64">
        <v>116</v>
      </c>
      <c r="J182" s="19">
        <f t="shared" si="20"/>
        <v>1.9333333333333333</v>
      </c>
      <c r="K182" s="19">
        <f t="shared" si="19"/>
        <v>1</v>
      </c>
    </row>
    <row r="183" spans="1:14" ht="25.5">
      <c r="A183" s="14" t="s">
        <v>165</v>
      </c>
      <c r="B183" s="9" t="s">
        <v>29</v>
      </c>
      <c r="C183" s="9" t="s">
        <v>155</v>
      </c>
      <c r="D183" s="9" t="s">
        <v>51</v>
      </c>
      <c r="E183" s="9" t="s">
        <v>166</v>
      </c>
      <c r="F183" s="9" t="s">
        <v>167</v>
      </c>
      <c r="G183" s="34">
        <v>3701.5</v>
      </c>
      <c r="H183" s="34">
        <v>3701.5</v>
      </c>
      <c r="I183" s="105">
        <v>3701.5</v>
      </c>
      <c r="J183" s="19">
        <f t="shared" si="20"/>
        <v>1</v>
      </c>
      <c r="K183" s="19">
        <f t="shared" si="19"/>
        <v>1</v>
      </c>
    </row>
    <row r="184" spans="1:14" ht="25.5">
      <c r="A184" s="14" t="s">
        <v>168</v>
      </c>
      <c r="B184" s="9" t="s">
        <v>29</v>
      </c>
      <c r="C184" s="9" t="s">
        <v>155</v>
      </c>
      <c r="D184" s="9" t="s">
        <v>51</v>
      </c>
      <c r="E184" s="9" t="s">
        <v>169</v>
      </c>
      <c r="F184" s="9" t="s">
        <v>170</v>
      </c>
      <c r="G184" s="34">
        <v>4580.8</v>
      </c>
      <c r="H184" s="34">
        <v>3580.8</v>
      </c>
      <c r="I184" s="109">
        <v>2303.6</v>
      </c>
      <c r="J184" s="19">
        <f t="shared" si="20"/>
        <v>0.50288159273489341</v>
      </c>
      <c r="K184" s="19">
        <f t="shared" si="19"/>
        <v>0.64331992850759601</v>
      </c>
    </row>
    <row r="185" spans="1:14" ht="25.5">
      <c r="A185" s="14" t="s">
        <v>171</v>
      </c>
      <c r="B185" s="9" t="s">
        <v>29</v>
      </c>
      <c r="C185" s="9" t="s">
        <v>155</v>
      </c>
      <c r="D185" s="9" t="s">
        <v>51</v>
      </c>
      <c r="E185" s="9" t="s">
        <v>172</v>
      </c>
      <c r="F185" s="9" t="s">
        <v>170</v>
      </c>
      <c r="G185" s="34">
        <v>139.80000000000001</v>
      </c>
      <c r="H185" s="34">
        <v>71.5</v>
      </c>
      <c r="I185" s="109">
        <v>71.5</v>
      </c>
      <c r="J185" s="19">
        <f t="shared" si="20"/>
        <v>0.51144492131616592</v>
      </c>
      <c r="K185" s="19">
        <f t="shared" si="19"/>
        <v>1</v>
      </c>
    </row>
    <row r="186" spans="1:14">
      <c r="A186" s="14" t="s">
        <v>173</v>
      </c>
      <c r="B186" s="9" t="s">
        <v>29</v>
      </c>
      <c r="C186" s="9" t="s">
        <v>155</v>
      </c>
      <c r="D186" s="9" t="s">
        <v>51</v>
      </c>
      <c r="E186" s="9" t="s">
        <v>174</v>
      </c>
      <c r="F186" s="9" t="s">
        <v>170</v>
      </c>
      <c r="G186" s="34">
        <v>2664</v>
      </c>
      <c r="H186" s="34">
        <v>2415.1</v>
      </c>
      <c r="I186" s="109">
        <v>2415.1</v>
      </c>
      <c r="J186" s="19">
        <f t="shared" si="20"/>
        <v>0.90656906906906909</v>
      </c>
      <c r="K186" s="19">
        <f t="shared" si="19"/>
        <v>1</v>
      </c>
    </row>
    <row r="187" spans="1:14" ht="25.5">
      <c r="A187" s="13" t="s">
        <v>175</v>
      </c>
      <c r="B187" s="9" t="s">
        <v>29</v>
      </c>
      <c r="C187" s="9" t="s">
        <v>75</v>
      </c>
      <c r="D187" s="9" t="s">
        <v>31</v>
      </c>
      <c r="E187" s="9" t="s">
        <v>32</v>
      </c>
      <c r="F187" s="9" t="s">
        <v>33</v>
      </c>
      <c r="G187" s="33">
        <f>G188+G193</f>
        <v>2487.4</v>
      </c>
      <c r="H187" s="33">
        <f>H188+H193</f>
        <v>3993.8</v>
      </c>
      <c r="I187" s="33">
        <f t="shared" ref="I187" si="27">I188+I192+I193</f>
        <v>3993.8</v>
      </c>
      <c r="J187" s="19">
        <f t="shared" si="20"/>
        <v>1.605612285921042</v>
      </c>
      <c r="K187" s="19">
        <f t="shared" si="19"/>
        <v>1</v>
      </c>
    </row>
    <row r="188" spans="1:14" ht="127.5">
      <c r="A188" s="14" t="s">
        <v>176</v>
      </c>
      <c r="B188" s="9" t="s">
        <v>29</v>
      </c>
      <c r="C188" s="9" t="s">
        <v>75</v>
      </c>
      <c r="D188" s="9" t="s">
        <v>35</v>
      </c>
      <c r="E188" s="9" t="s">
        <v>177</v>
      </c>
      <c r="F188" s="9" t="s">
        <v>33</v>
      </c>
      <c r="G188" s="103">
        <v>1600</v>
      </c>
      <c r="H188" s="103">
        <f>SUM(H189:H192)</f>
        <v>3053</v>
      </c>
      <c r="I188" s="103">
        <f>I189+I190+I191</f>
        <v>1546.5</v>
      </c>
      <c r="J188" s="19">
        <f t="shared" si="20"/>
        <v>0.96656249999999999</v>
      </c>
      <c r="K188" s="19">
        <f t="shared" si="19"/>
        <v>0.50655093350802494</v>
      </c>
      <c r="M188" s="45"/>
      <c r="N188" s="44"/>
    </row>
    <row r="189" spans="1:14" ht="102">
      <c r="A189" s="14" t="s">
        <v>178</v>
      </c>
      <c r="B189" s="9" t="s">
        <v>29</v>
      </c>
      <c r="C189" s="9" t="s">
        <v>75</v>
      </c>
      <c r="D189" s="9" t="s">
        <v>35</v>
      </c>
      <c r="E189" s="9" t="s">
        <v>177</v>
      </c>
      <c r="F189" s="9" t="s">
        <v>179</v>
      </c>
      <c r="G189" s="64">
        <v>400</v>
      </c>
      <c r="H189" s="64">
        <v>88.6</v>
      </c>
      <c r="I189" s="64">
        <v>88.6</v>
      </c>
      <c r="J189" s="19">
        <f t="shared" si="20"/>
        <v>0.22149999999999997</v>
      </c>
      <c r="K189" s="19">
        <f t="shared" si="19"/>
        <v>1</v>
      </c>
    </row>
    <row r="190" spans="1:14" s="20" customFormat="1" ht="63.75">
      <c r="A190" s="14" t="s">
        <v>101</v>
      </c>
      <c r="B190" s="9" t="s">
        <v>29</v>
      </c>
      <c r="C190" s="9" t="s">
        <v>75</v>
      </c>
      <c r="D190" s="9" t="s">
        <v>35</v>
      </c>
      <c r="E190" s="9" t="s">
        <v>177</v>
      </c>
      <c r="F190" s="9" t="s">
        <v>103</v>
      </c>
      <c r="G190" s="64"/>
      <c r="H190" s="64">
        <v>1320</v>
      </c>
      <c r="I190" s="64">
        <v>1320</v>
      </c>
      <c r="J190" s="19"/>
      <c r="K190" s="19">
        <f t="shared" si="19"/>
        <v>1</v>
      </c>
    </row>
    <row r="191" spans="1:14" ht="51.75" thickBot="1">
      <c r="A191" s="14" t="s">
        <v>57</v>
      </c>
      <c r="B191" s="9" t="s">
        <v>29</v>
      </c>
      <c r="C191" s="9" t="s">
        <v>75</v>
      </c>
      <c r="D191" s="9" t="s">
        <v>35</v>
      </c>
      <c r="E191" s="9" t="s">
        <v>177</v>
      </c>
      <c r="F191" s="9" t="s">
        <v>49</v>
      </c>
      <c r="G191" s="64">
        <v>1200</v>
      </c>
      <c r="H191" s="64">
        <v>137.9</v>
      </c>
      <c r="I191" s="64">
        <v>137.9</v>
      </c>
      <c r="J191" s="19">
        <f t="shared" si="20"/>
        <v>0.11491666666666667</v>
      </c>
      <c r="K191" s="19">
        <f t="shared" si="19"/>
        <v>1</v>
      </c>
    </row>
    <row r="192" spans="1:14" s="20" customFormat="1" ht="77.25" thickBot="1">
      <c r="A192" s="37" t="s">
        <v>224</v>
      </c>
      <c r="B192" s="10" t="s">
        <v>29</v>
      </c>
      <c r="C192" s="38">
        <v>11</v>
      </c>
      <c r="D192" s="10" t="s">
        <v>35</v>
      </c>
      <c r="E192" s="38" t="s">
        <v>225</v>
      </c>
      <c r="F192" s="38">
        <v>243</v>
      </c>
      <c r="G192" s="64"/>
      <c r="H192" s="103">
        <v>1506.5</v>
      </c>
      <c r="I192" s="64">
        <v>1506.5</v>
      </c>
      <c r="J192" s="19"/>
      <c r="K192" s="19">
        <f t="shared" si="19"/>
        <v>1</v>
      </c>
    </row>
    <row r="193" spans="1:11" ht="38.25">
      <c r="A193" s="13" t="s">
        <v>180</v>
      </c>
      <c r="B193" s="10" t="s">
        <v>29</v>
      </c>
      <c r="C193" s="10" t="s">
        <v>75</v>
      </c>
      <c r="D193" s="10" t="s">
        <v>66</v>
      </c>
      <c r="E193" s="10" t="s">
        <v>38</v>
      </c>
      <c r="F193" s="10" t="s">
        <v>33</v>
      </c>
      <c r="G193" s="103">
        <f>SUM(G194:G195)</f>
        <v>887.40000000000009</v>
      </c>
      <c r="H193" s="103">
        <f>SUM(H194:H195)</f>
        <v>940.8</v>
      </c>
      <c r="I193" s="103">
        <f t="shared" ref="I193" si="28">SUM(I194:I195)</f>
        <v>940.8</v>
      </c>
      <c r="J193" s="19">
        <f t="shared" si="20"/>
        <v>1.0601757944557131</v>
      </c>
      <c r="K193" s="19">
        <f t="shared" si="19"/>
        <v>1</v>
      </c>
    </row>
    <row r="194" spans="1:11" ht="38.25">
      <c r="A194" s="14" t="s">
        <v>60</v>
      </c>
      <c r="B194" s="9" t="s">
        <v>29</v>
      </c>
      <c r="C194" s="9" t="s">
        <v>75</v>
      </c>
      <c r="D194" s="9" t="s">
        <v>66</v>
      </c>
      <c r="E194" s="9" t="s">
        <v>38</v>
      </c>
      <c r="F194" s="9" t="s">
        <v>39</v>
      </c>
      <c r="G194" s="64">
        <v>681.6</v>
      </c>
      <c r="H194" s="64">
        <v>710.6</v>
      </c>
      <c r="I194" s="64">
        <v>710.6</v>
      </c>
      <c r="J194" s="19">
        <f t="shared" si="20"/>
        <v>1.0425469483568075</v>
      </c>
      <c r="K194" s="19">
        <f t="shared" si="19"/>
        <v>1</v>
      </c>
    </row>
    <row r="195" spans="1:11" ht="89.25">
      <c r="A195" s="14" t="s">
        <v>46</v>
      </c>
      <c r="B195" s="9" t="s">
        <v>29</v>
      </c>
      <c r="C195" s="9" t="s">
        <v>75</v>
      </c>
      <c r="D195" s="9" t="s">
        <v>66</v>
      </c>
      <c r="E195" s="9" t="s">
        <v>38</v>
      </c>
      <c r="F195" s="9" t="s">
        <v>41</v>
      </c>
      <c r="G195" s="64">
        <v>205.8</v>
      </c>
      <c r="H195" s="64">
        <v>230.2</v>
      </c>
      <c r="I195" s="64">
        <v>230.2</v>
      </c>
      <c r="J195" s="19">
        <f t="shared" si="20"/>
        <v>1.1185617103984449</v>
      </c>
      <c r="K195" s="19">
        <f t="shared" si="19"/>
        <v>1</v>
      </c>
    </row>
    <row r="196" spans="1:11" ht="25.5">
      <c r="A196" s="13" t="s">
        <v>181</v>
      </c>
      <c r="B196" s="9" t="s">
        <v>29</v>
      </c>
      <c r="C196" s="9" t="s">
        <v>105</v>
      </c>
      <c r="D196" s="9" t="s">
        <v>31</v>
      </c>
      <c r="E196" s="9" t="s">
        <v>32</v>
      </c>
      <c r="F196" s="9" t="s">
        <v>33</v>
      </c>
      <c r="G196" s="33">
        <v>2540</v>
      </c>
      <c r="H196" s="33">
        <v>2540</v>
      </c>
      <c r="I196" s="33">
        <v>2540</v>
      </c>
      <c r="J196" s="19">
        <f t="shared" si="20"/>
        <v>1</v>
      </c>
      <c r="K196" s="19">
        <f t="shared" si="19"/>
        <v>1</v>
      </c>
    </row>
    <row r="197" spans="1:11" ht="25.5">
      <c r="A197" s="14" t="s">
        <v>182</v>
      </c>
      <c r="B197" s="9" t="s">
        <v>29</v>
      </c>
      <c r="C197" s="9" t="s">
        <v>105</v>
      </c>
      <c r="D197" s="9" t="s">
        <v>35</v>
      </c>
      <c r="E197" s="9" t="s">
        <v>183</v>
      </c>
      <c r="F197" s="9" t="s">
        <v>33</v>
      </c>
      <c r="G197" s="34">
        <v>2540</v>
      </c>
      <c r="H197" s="34">
        <v>2540</v>
      </c>
      <c r="I197" s="64">
        <v>2540</v>
      </c>
      <c r="J197" s="19">
        <f t="shared" si="20"/>
        <v>1</v>
      </c>
      <c r="K197" s="19">
        <f t="shared" si="19"/>
        <v>1</v>
      </c>
    </row>
    <row r="198" spans="1:11" ht="89.25">
      <c r="A198" s="14" t="s">
        <v>184</v>
      </c>
      <c r="B198" s="9" t="s">
        <v>29</v>
      </c>
      <c r="C198" s="9" t="s">
        <v>105</v>
      </c>
      <c r="D198" s="9" t="s">
        <v>35</v>
      </c>
      <c r="E198" s="9" t="s">
        <v>183</v>
      </c>
      <c r="F198" s="9" t="s">
        <v>185</v>
      </c>
      <c r="G198" s="34">
        <v>2540</v>
      </c>
      <c r="H198" s="34">
        <v>2540</v>
      </c>
      <c r="I198" s="34">
        <v>2540</v>
      </c>
      <c r="J198" s="19">
        <f t="shared" si="20"/>
        <v>1</v>
      </c>
      <c r="K198" s="19">
        <f t="shared" si="19"/>
        <v>1</v>
      </c>
    </row>
    <row r="199" spans="1:11" ht="25.5">
      <c r="A199" s="13" t="s">
        <v>186</v>
      </c>
      <c r="B199" s="9" t="s">
        <v>29</v>
      </c>
      <c r="C199" s="9" t="s">
        <v>80</v>
      </c>
      <c r="D199" s="9" t="s">
        <v>30</v>
      </c>
      <c r="E199" s="9" t="s">
        <v>32</v>
      </c>
      <c r="F199" s="9" t="s">
        <v>33</v>
      </c>
      <c r="G199" s="103">
        <v>83.9</v>
      </c>
      <c r="H199" s="103">
        <v>83.9</v>
      </c>
      <c r="I199" s="103">
        <v>83.9</v>
      </c>
      <c r="J199" s="19">
        <f t="shared" si="20"/>
        <v>1</v>
      </c>
      <c r="K199" s="19">
        <f t="shared" si="19"/>
        <v>1</v>
      </c>
    </row>
    <row r="200" spans="1:11" ht="25.5">
      <c r="A200" s="18" t="s">
        <v>187</v>
      </c>
      <c r="B200" s="9" t="s">
        <v>29</v>
      </c>
      <c r="C200" s="9" t="s">
        <v>80</v>
      </c>
      <c r="D200" s="9" t="s">
        <v>30</v>
      </c>
      <c r="E200" s="9" t="s">
        <v>188</v>
      </c>
      <c r="F200" s="9" t="s">
        <v>33</v>
      </c>
      <c r="G200" s="64">
        <v>83.9</v>
      </c>
      <c r="H200" s="64">
        <v>83.9</v>
      </c>
      <c r="I200" s="64">
        <v>83.9</v>
      </c>
      <c r="J200" s="19">
        <f t="shared" ref="J200:J202" si="29">I200/G200</f>
        <v>1</v>
      </c>
      <c r="K200" s="19">
        <f t="shared" ref="K200:K202" si="30">I200/H200</f>
        <v>1</v>
      </c>
    </row>
    <row r="201" spans="1:11" ht="25.5">
      <c r="A201" s="14" t="s">
        <v>189</v>
      </c>
      <c r="B201" s="9" t="s">
        <v>29</v>
      </c>
      <c r="C201" s="9" t="s">
        <v>80</v>
      </c>
      <c r="D201" s="9" t="s">
        <v>30</v>
      </c>
      <c r="E201" s="9" t="s">
        <v>188</v>
      </c>
      <c r="F201" s="9" t="s">
        <v>190</v>
      </c>
      <c r="G201" s="34">
        <v>83.9</v>
      </c>
      <c r="H201" s="34">
        <v>83.9</v>
      </c>
      <c r="I201" s="64">
        <v>83.9</v>
      </c>
      <c r="J201" s="19">
        <f t="shared" si="29"/>
        <v>1</v>
      </c>
      <c r="K201" s="19">
        <f t="shared" si="30"/>
        <v>1</v>
      </c>
    </row>
    <row r="202" spans="1:11">
      <c r="A202" s="13" t="s">
        <v>191</v>
      </c>
      <c r="B202" s="9"/>
      <c r="C202" s="9"/>
      <c r="D202" s="9"/>
      <c r="E202" s="9"/>
      <c r="F202" s="9"/>
      <c r="G202" s="33">
        <f>G7+G63+G74+G85+G108+G159+G177+G187+G196+G199</f>
        <v>762391.7</v>
      </c>
      <c r="H202" s="33">
        <f>H7+H63+H74+H85+H108+H159+H177+H187+H196+H199</f>
        <v>914355.60000000021</v>
      </c>
      <c r="I202" s="33">
        <f>I7+I63+I74+I85+I108+I159+I177+I187+I196+I199</f>
        <v>908942.70000000007</v>
      </c>
      <c r="J202" s="19">
        <f t="shared" si="29"/>
        <v>1.1922253350869378</v>
      </c>
      <c r="K202" s="19">
        <f t="shared" si="30"/>
        <v>0.99408009312788137</v>
      </c>
    </row>
    <row r="203" spans="1:11" ht="15.75">
      <c r="A203" s="6"/>
      <c r="B203" s="11"/>
      <c r="C203" s="11"/>
      <c r="D203" s="11"/>
      <c r="E203" s="11"/>
      <c r="F203" s="11"/>
      <c r="G203" s="5"/>
      <c r="H203" s="5"/>
      <c r="I203" s="5"/>
      <c r="J203" s="5"/>
      <c r="K203" s="5"/>
    </row>
    <row r="204" spans="1:11">
      <c r="A204" s="4"/>
      <c r="B204" s="12"/>
      <c r="C204" s="12"/>
      <c r="D204" s="12"/>
      <c r="E204" s="12"/>
      <c r="F204" s="12"/>
      <c r="G204" s="4"/>
      <c r="H204" s="4"/>
      <c r="I204" s="4"/>
      <c r="J204" s="4"/>
      <c r="K204" s="4"/>
    </row>
    <row r="205" spans="1:11">
      <c r="A205" s="4"/>
      <c r="B205" s="12"/>
      <c r="C205" s="12"/>
      <c r="D205" s="12"/>
      <c r="E205" s="12"/>
      <c r="F205" s="12"/>
      <c r="G205" s="4"/>
      <c r="H205" s="4"/>
      <c r="I205" s="4"/>
      <c r="J205" s="4"/>
      <c r="K205" s="4"/>
    </row>
    <row r="206" spans="1:11">
      <c r="A206" s="4"/>
      <c r="B206" s="12"/>
      <c r="C206" s="12"/>
      <c r="D206" s="12"/>
      <c r="E206" s="12"/>
      <c r="F206" s="12"/>
      <c r="G206" s="4"/>
      <c r="H206" s="4"/>
      <c r="I206" s="4"/>
      <c r="J206" s="4"/>
      <c r="K206" s="4"/>
    </row>
    <row r="207" spans="1:11">
      <c r="A207" s="4"/>
      <c r="B207" s="12"/>
      <c r="C207" s="12"/>
      <c r="D207" s="12"/>
      <c r="E207" s="12"/>
      <c r="F207" s="12"/>
      <c r="G207" s="4"/>
      <c r="H207" s="4"/>
      <c r="I207" s="4"/>
      <c r="J207" s="4"/>
      <c r="K207" s="4"/>
    </row>
    <row r="208" spans="1:11">
      <c r="A208" s="4"/>
      <c r="B208" s="12"/>
      <c r="C208" s="12"/>
      <c r="D208" s="12"/>
      <c r="E208" s="12"/>
      <c r="F208" s="12"/>
      <c r="G208" s="4"/>
      <c r="H208" s="4"/>
      <c r="I208" s="4"/>
      <c r="J208" s="4"/>
      <c r="K208" s="4"/>
    </row>
    <row r="209" spans="1:11">
      <c r="A209" s="4"/>
      <c r="B209" s="12"/>
      <c r="C209" s="12"/>
      <c r="D209" s="12"/>
      <c r="E209" s="12"/>
      <c r="F209" s="12"/>
      <c r="G209" s="4"/>
      <c r="H209" s="4"/>
      <c r="I209" s="4"/>
      <c r="J209" s="4"/>
      <c r="K209" s="4"/>
    </row>
    <row r="210" spans="1:11">
      <c r="A210" s="4"/>
      <c r="B210" s="12"/>
      <c r="C210" s="12"/>
      <c r="D210" s="12"/>
      <c r="E210" s="12"/>
      <c r="F210" s="12"/>
      <c r="G210" s="4"/>
      <c r="H210" s="4"/>
      <c r="I210" s="4"/>
      <c r="J210" s="4"/>
      <c r="K210" s="4"/>
    </row>
    <row r="211" spans="1:11">
      <c r="A211" s="4"/>
      <c r="B211" s="12"/>
      <c r="C211" s="12"/>
      <c r="D211" s="12"/>
      <c r="E211" s="12"/>
      <c r="F211" s="12"/>
      <c r="G211" s="4"/>
      <c r="H211" s="4"/>
      <c r="I211" s="4"/>
      <c r="J211" s="4"/>
      <c r="K211" s="4"/>
    </row>
    <row r="212" spans="1:11">
      <c r="A212" s="4"/>
      <c r="B212" s="12"/>
      <c r="C212" s="12"/>
      <c r="D212" s="12"/>
      <c r="E212" s="12"/>
      <c r="F212" s="12"/>
      <c r="G212" s="4"/>
      <c r="H212" s="4"/>
      <c r="I212" s="4"/>
      <c r="J212" s="4"/>
      <c r="K212" s="4"/>
    </row>
    <row r="213" spans="1:11">
      <c r="A213" s="4"/>
      <c r="B213" s="12"/>
      <c r="C213" s="12"/>
      <c r="D213" s="12"/>
      <c r="E213" s="12"/>
      <c r="F213" s="12"/>
      <c r="G213" s="4"/>
      <c r="H213" s="4"/>
      <c r="I213" s="4"/>
      <c r="J213" s="4"/>
      <c r="K213" s="4"/>
    </row>
    <row r="214" spans="1:11">
      <c r="A214" s="4"/>
      <c r="B214" s="12"/>
      <c r="C214" s="12"/>
      <c r="D214" s="12"/>
      <c r="E214" s="12"/>
      <c r="F214" s="12"/>
      <c r="G214" s="4"/>
      <c r="H214" s="4"/>
      <c r="I214" s="4"/>
      <c r="J214" s="4"/>
      <c r="K214" s="4"/>
    </row>
    <row r="215" spans="1:11">
      <c r="A215" s="4"/>
      <c r="B215" s="12"/>
      <c r="C215" s="12"/>
      <c r="D215" s="12"/>
      <c r="E215" s="12"/>
      <c r="F215" s="12"/>
      <c r="G215" s="4"/>
      <c r="H215" s="4"/>
      <c r="I215" s="4"/>
      <c r="J215" s="4"/>
      <c r="K215" s="4"/>
    </row>
    <row r="216" spans="1:11">
      <c r="B216" s="12"/>
      <c r="C216" s="12"/>
      <c r="D216" s="12"/>
      <c r="E216" s="12"/>
      <c r="F216" s="12"/>
    </row>
    <row r="217" spans="1:11">
      <c r="B217" s="12"/>
      <c r="C217" s="12"/>
      <c r="D217" s="12"/>
      <c r="E217" s="12"/>
      <c r="F217" s="12"/>
    </row>
    <row r="218" spans="1:11">
      <c r="B218" s="12"/>
      <c r="C218" s="12"/>
      <c r="D218" s="12"/>
      <c r="E218" s="12"/>
      <c r="F218" s="12"/>
    </row>
    <row r="219" spans="1:11">
      <c r="B219" s="12"/>
      <c r="C219" s="12"/>
      <c r="D219" s="12"/>
      <c r="E219" s="12"/>
      <c r="F219" s="12"/>
    </row>
    <row r="220" spans="1:11">
      <c r="B220" s="12"/>
      <c r="C220" s="12"/>
      <c r="D220" s="12"/>
      <c r="E220" s="12"/>
      <c r="F220" s="12"/>
    </row>
    <row r="221" spans="1:11">
      <c r="B221" s="12"/>
      <c r="C221" s="12"/>
      <c r="D221" s="12"/>
      <c r="E221" s="12"/>
      <c r="F221" s="12"/>
    </row>
    <row r="222" spans="1:11">
      <c r="B222" s="12"/>
      <c r="C222" s="12"/>
      <c r="D222" s="12"/>
      <c r="E222" s="12"/>
      <c r="F222" s="12"/>
    </row>
    <row r="223" spans="1:11">
      <c r="B223" s="12"/>
      <c r="C223" s="12"/>
      <c r="D223" s="12"/>
      <c r="E223" s="12"/>
      <c r="F223" s="12"/>
    </row>
    <row r="224" spans="1:11">
      <c r="B224" s="12"/>
      <c r="C224" s="12"/>
      <c r="D224" s="12"/>
      <c r="E224" s="12"/>
      <c r="F224" s="12"/>
    </row>
    <row r="225" spans="2:6">
      <c r="B225" s="12"/>
      <c r="C225" s="12"/>
      <c r="D225" s="12"/>
      <c r="E225" s="12"/>
      <c r="F225" s="12"/>
    </row>
    <row r="226" spans="2:6">
      <c r="B226" s="12"/>
      <c r="C226" s="12"/>
      <c r="D226" s="12"/>
      <c r="E226" s="12"/>
      <c r="F226" s="12"/>
    </row>
    <row r="227" spans="2:6">
      <c r="B227" s="12"/>
      <c r="C227" s="12"/>
      <c r="D227" s="12"/>
      <c r="E227" s="12"/>
      <c r="F227" s="12"/>
    </row>
    <row r="228" spans="2:6">
      <c r="B228" s="12"/>
      <c r="C228" s="12"/>
      <c r="D228" s="12"/>
      <c r="E228" s="12"/>
      <c r="F228" s="12"/>
    </row>
    <row r="229" spans="2:6">
      <c r="B229" s="12"/>
      <c r="C229" s="12"/>
      <c r="D229" s="12"/>
      <c r="E229" s="12"/>
      <c r="F229" s="12"/>
    </row>
    <row r="230" spans="2:6">
      <c r="B230" s="12"/>
      <c r="C230" s="12"/>
      <c r="D230" s="12"/>
      <c r="E230" s="12"/>
      <c r="F230" s="12"/>
    </row>
    <row r="231" spans="2:6">
      <c r="B231" s="12"/>
      <c r="C231" s="12"/>
      <c r="D231" s="12"/>
      <c r="E231" s="12"/>
      <c r="F231" s="12"/>
    </row>
    <row r="232" spans="2:6">
      <c r="B232" s="12"/>
      <c r="C232" s="12"/>
      <c r="D232" s="12"/>
      <c r="E232" s="12"/>
      <c r="F232" s="12"/>
    </row>
    <row r="233" spans="2:6">
      <c r="B233" s="12"/>
      <c r="C233" s="12"/>
      <c r="D233" s="12"/>
      <c r="E233" s="12"/>
      <c r="F233" s="12"/>
    </row>
    <row r="234" spans="2:6">
      <c r="B234" s="12"/>
      <c r="C234" s="12"/>
      <c r="D234" s="12"/>
      <c r="E234" s="12"/>
      <c r="F234" s="12"/>
    </row>
    <row r="235" spans="2:6">
      <c r="B235" s="12"/>
      <c r="C235" s="12"/>
      <c r="D235" s="12"/>
      <c r="E235" s="12"/>
      <c r="F235" s="12"/>
    </row>
    <row r="236" spans="2:6">
      <c r="B236" s="12"/>
      <c r="C236" s="12"/>
      <c r="D236" s="12"/>
      <c r="E236" s="12"/>
      <c r="F236" s="12"/>
    </row>
    <row r="237" spans="2:6">
      <c r="B237" s="12"/>
      <c r="C237" s="12"/>
      <c r="D237" s="12"/>
      <c r="E237" s="12"/>
      <c r="F237" s="12"/>
    </row>
    <row r="238" spans="2:6">
      <c r="B238" s="12"/>
      <c r="C238" s="12"/>
      <c r="D238" s="12"/>
      <c r="E238" s="12"/>
      <c r="F238" s="12"/>
    </row>
    <row r="239" spans="2:6">
      <c r="B239" s="12"/>
      <c r="C239" s="12"/>
      <c r="D239" s="12"/>
      <c r="E239" s="12"/>
      <c r="F239" s="12"/>
    </row>
    <row r="240" spans="2:6">
      <c r="B240" s="12"/>
      <c r="C240" s="12"/>
      <c r="D240" s="12"/>
      <c r="E240" s="12"/>
      <c r="F240" s="12"/>
    </row>
    <row r="241" spans="2:6">
      <c r="B241" s="12"/>
      <c r="C241" s="12"/>
      <c r="D241" s="12"/>
      <c r="E241" s="12"/>
      <c r="F241" s="12"/>
    </row>
    <row r="242" spans="2:6">
      <c r="B242" s="12"/>
      <c r="C242" s="12"/>
      <c r="D242" s="12"/>
      <c r="E242" s="12"/>
      <c r="F242" s="12"/>
    </row>
    <row r="243" spans="2:6">
      <c r="B243" s="12"/>
      <c r="C243" s="12"/>
      <c r="D243" s="12"/>
      <c r="E243" s="12"/>
      <c r="F243" s="12"/>
    </row>
    <row r="244" spans="2:6">
      <c r="B244" s="12"/>
      <c r="C244" s="12"/>
      <c r="D244" s="12"/>
      <c r="E244" s="12"/>
      <c r="F244" s="12"/>
    </row>
    <row r="245" spans="2:6">
      <c r="B245" s="12"/>
      <c r="C245" s="12"/>
      <c r="D245" s="12"/>
      <c r="E245" s="12"/>
      <c r="F245" s="12"/>
    </row>
    <row r="246" spans="2:6">
      <c r="B246" s="12"/>
      <c r="C246" s="12"/>
      <c r="D246" s="12"/>
      <c r="E246" s="12"/>
      <c r="F246" s="12"/>
    </row>
    <row r="247" spans="2:6">
      <c r="B247" s="12"/>
      <c r="C247" s="12"/>
      <c r="D247" s="12"/>
      <c r="E247" s="12"/>
      <c r="F247" s="12"/>
    </row>
    <row r="248" spans="2:6">
      <c r="B248" s="12"/>
      <c r="C248" s="12"/>
      <c r="D248" s="12"/>
      <c r="E248" s="12"/>
      <c r="F248" s="12"/>
    </row>
    <row r="249" spans="2:6">
      <c r="B249" s="12"/>
      <c r="C249" s="12"/>
      <c r="D249" s="12"/>
      <c r="E249" s="12"/>
      <c r="F249" s="12"/>
    </row>
    <row r="250" spans="2:6">
      <c r="B250" s="12"/>
      <c r="C250" s="12"/>
      <c r="D250" s="12"/>
      <c r="E250" s="12"/>
      <c r="F250" s="12"/>
    </row>
    <row r="251" spans="2:6">
      <c r="B251" s="12"/>
      <c r="C251" s="12"/>
      <c r="D251" s="12"/>
      <c r="E251" s="12"/>
      <c r="F251" s="12"/>
    </row>
    <row r="252" spans="2:6">
      <c r="B252" s="12"/>
      <c r="C252" s="12"/>
      <c r="D252" s="12"/>
      <c r="E252" s="12"/>
      <c r="F252" s="12"/>
    </row>
    <row r="253" spans="2:6">
      <c r="B253" s="12"/>
      <c r="C253" s="12"/>
      <c r="D253" s="12"/>
      <c r="E253" s="12"/>
      <c r="F253" s="12"/>
    </row>
  </sheetData>
  <mergeCells count="10">
    <mergeCell ref="A4:K4"/>
    <mergeCell ref="A1:K1"/>
    <mergeCell ref="A2:K2"/>
    <mergeCell ref="I5:I6"/>
    <mergeCell ref="J5:J6"/>
    <mergeCell ref="K5:K6"/>
    <mergeCell ref="A5:A6"/>
    <mergeCell ref="B5:F6"/>
    <mergeCell ref="G5:G6"/>
    <mergeCell ref="H5:H6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I7" sqref="I7"/>
    </sheetView>
  </sheetViews>
  <sheetFormatPr defaultRowHeight="15"/>
  <cols>
    <col min="1" max="1" width="54.85546875" customWidth="1"/>
    <col min="2" max="2" width="28.140625" customWidth="1"/>
    <col min="3" max="3" width="22.85546875" customWidth="1"/>
    <col min="4" max="4" width="9.140625" customWidth="1"/>
  </cols>
  <sheetData>
    <row r="1" spans="1:6">
      <c r="A1" s="24" t="s">
        <v>192</v>
      </c>
      <c r="B1" s="20"/>
      <c r="C1" s="125" t="s">
        <v>231</v>
      </c>
      <c r="D1" s="125"/>
      <c r="E1" s="125"/>
      <c r="F1" s="23"/>
    </row>
    <row r="2" spans="1:6">
      <c r="A2" s="126" t="s">
        <v>508</v>
      </c>
      <c r="B2" s="126"/>
      <c r="C2" s="126"/>
      <c r="D2" s="126"/>
      <c r="E2" s="126"/>
      <c r="F2" s="23"/>
    </row>
    <row r="3" spans="1:6">
      <c r="A3" s="127"/>
      <c r="B3" s="127"/>
      <c r="C3" s="127"/>
      <c r="D3" s="127"/>
      <c r="E3" s="127"/>
      <c r="F3" s="21"/>
    </row>
    <row r="4" spans="1:6" ht="15.75">
      <c r="A4" s="122" t="s">
        <v>193</v>
      </c>
      <c r="B4" s="122"/>
      <c r="C4" s="122"/>
      <c r="D4" s="122"/>
      <c r="E4" s="122"/>
      <c r="F4" s="122"/>
    </row>
    <row r="5" spans="1:6">
      <c r="A5" s="123" t="s">
        <v>238</v>
      </c>
      <c r="B5" s="123"/>
      <c r="C5" s="123"/>
      <c r="D5" s="123"/>
      <c r="E5" s="123"/>
      <c r="F5" s="21"/>
    </row>
    <row r="6" spans="1:6" ht="15.75">
      <c r="A6" s="124" t="s">
        <v>194</v>
      </c>
      <c r="B6" s="124"/>
      <c r="C6" s="124"/>
      <c r="D6" s="21"/>
      <c r="E6" s="21"/>
      <c r="F6" s="21"/>
    </row>
    <row r="7" spans="1:6" ht="38.25">
      <c r="A7" s="31" t="s">
        <v>195</v>
      </c>
      <c r="B7" s="31" t="s">
        <v>196</v>
      </c>
      <c r="C7" s="31" t="s">
        <v>197</v>
      </c>
      <c r="D7" s="21"/>
      <c r="E7" s="21"/>
      <c r="F7" s="21"/>
    </row>
    <row r="8" spans="1:6">
      <c r="A8" s="30" t="s">
        <v>198</v>
      </c>
      <c r="B8" s="29"/>
      <c r="C8" s="25">
        <v>-11122.6</v>
      </c>
      <c r="D8" s="21"/>
      <c r="E8" s="21"/>
      <c r="F8" s="21"/>
    </row>
    <row r="9" spans="1:6" ht="38.25">
      <c r="A9" s="29" t="s">
        <v>199</v>
      </c>
      <c r="B9" s="27" t="s">
        <v>200</v>
      </c>
      <c r="C9" s="25">
        <v>0</v>
      </c>
      <c r="D9" s="21"/>
      <c r="E9" s="21"/>
      <c r="F9" s="21"/>
    </row>
    <row r="10" spans="1:6" ht="38.25">
      <c r="A10" s="29" t="s">
        <v>201</v>
      </c>
      <c r="B10" s="27" t="s">
        <v>202</v>
      </c>
      <c r="C10" s="26">
        <v>0</v>
      </c>
      <c r="D10" s="21"/>
      <c r="E10" s="21"/>
      <c r="F10" s="21"/>
    </row>
    <row r="11" spans="1:6">
      <c r="A11" s="28" t="s">
        <v>203</v>
      </c>
      <c r="B11" s="27" t="s">
        <v>204</v>
      </c>
      <c r="C11" s="25">
        <f>C12+C13</f>
        <v>-11122.600000000093</v>
      </c>
      <c r="D11" s="21"/>
      <c r="E11" s="21"/>
      <c r="F11" s="21"/>
    </row>
    <row r="12" spans="1:6" ht="25.5">
      <c r="A12" s="29" t="s">
        <v>205</v>
      </c>
      <c r="B12" s="27" t="s">
        <v>206</v>
      </c>
      <c r="C12" s="26">
        <v>-920065.3</v>
      </c>
      <c r="D12" s="21"/>
      <c r="E12" s="21"/>
      <c r="F12" s="21"/>
    </row>
    <row r="13" spans="1:6" ht="25.5">
      <c r="A13" s="29" t="s">
        <v>207</v>
      </c>
      <c r="B13" s="27" t="s">
        <v>208</v>
      </c>
      <c r="C13" s="26">
        <v>908942.7</v>
      </c>
      <c r="D13" s="21"/>
      <c r="E13" s="21"/>
      <c r="F13" s="21"/>
    </row>
    <row r="14" spans="1:6" ht="76.5">
      <c r="A14" s="29" t="s">
        <v>209</v>
      </c>
      <c r="B14" s="27" t="s">
        <v>210</v>
      </c>
      <c r="C14" s="26">
        <v>0</v>
      </c>
    </row>
    <row r="15" spans="1:6" ht="38.25">
      <c r="A15" s="29" t="s">
        <v>211</v>
      </c>
      <c r="B15" s="27" t="s">
        <v>212</v>
      </c>
      <c r="C15" s="26">
        <v>0</v>
      </c>
    </row>
    <row r="16" spans="1:6" ht="71.25" customHeight="1">
      <c r="A16" s="29" t="s">
        <v>213</v>
      </c>
      <c r="B16" s="27" t="s">
        <v>214</v>
      </c>
      <c r="C16" s="26">
        <v>0</v>
      </c>
    </row>
    <row r="17" spans="1:3">
      <c r="A17" s="22"/>
      <c r="B17" s="20"/>
      <c r="C17" s="20"/>
    </row>
    <row r="18" spans="1:3">
      <c r="A18" s="23"/>
      <c r="B18" s="20"/>
      <c r="C18" s="20"/>
    </row>
    <row r="19" spans="1:3">
      <c r="A19" s="23"/>
      <c r="B19" s="20"/>
      <c r="C19" s="20"/>
    </row>
  </sheetData>
  <mergeCells count="6">
    <mergeCell ref="A4:F4"/>
    <mergeCell ref="A5:E5"/>
    <mergeCell ref="A6:C6"/>
    <mergeCell ref="C1:E1"/>
    <mergeCell ref="A2:E2"/>
    <mergeCell ref="A3:E3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9"/>
  <sheetViews>
    <sheetView workbookViewId="0">
      <selection activeCell="O10" sqref="O10"/>
    </sheetView>
  </sheetViews>
  <sheetFormatPr defaultRowHeight="15"/>
  <cols>
    <col min="1" max="1" width="28.140625" customWidth="1"/>
    <col min="2" max="2" width="6.7109375" customWidth="1"/>
    <col min="3" max="3" width="6.28515625" customWidth="1"/>
    <col min="4" max="4" width="5.42578125" customWidth="1"/>
    <col min="5" max="5" width="13.5703125" customWidth="1"/>
    <col min="6" max="6" width="7.28515625" customWidth="1"/>
    <col min="7" max="7" width="14.140625" style="20" customWidth="1"/>
    <col min="8" max="8" width="14.28515625" customWidth="1"/>
    <col min="9" max="9" width="14.5703125" style="20" customWidth="1"/>
    <col min="10" max="10" width="13.5703125" style="20" customWidth="1"/>
    <col min="11" max="11" width="12.7109375" style="20" customWidth="1"/>
  </cols>
  <sheetData>
    <row r="1" spans="1:11">
      <c r="A1" s="128" t="s">
        <v>506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>
      <c r="A2" s="129" t="s">
        <v>507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>
      <c r="A3" s="130" t="s">
        <v>326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</row>
    <row r="7" spans="1:11" ht="77.25" customHeight="1">
      <c r="A7" s="65" t="s">
        <v>24</v>
      </c>
      <c r="B7" s="65" t="s">
        <v>254</v>
      </c>
      <c r="C7" s="65" t="s">
        <v>255</v>
      </c>
      <c r="D7" s="65" t="s">
        <v>256</v>
      </c>
      <c r="E7" s="65" t="s">
        <v>257</v>
      </c>
      <c r="F7" s="65" t="s">
        <v>258</v>
      </c>
      <c r="G7" s="65" t="s">
        <v>327</v>
      </c>
      <c r="H7" s="65" t="s">
        <v>27</v>
      </c>
      <c r="I7" s="65" t="s">
        <v>328</v>
      </c>
      <c r="J7" s="65" t="s">
        <v>329</v>
      </c>
      <c r="K7" s="65" t="s">
        <v>234</v>
      </c>
    </row>
    <row r="8" spans="1:11" ht="29.25" customHeight="1">
      <c r="A8" s="31" t="s">
        <v>259</v>
      </c>
      <c r="B8" s="39" t="s">
        <v>29</v>
      </c>
      <c r="C8" s="39" t="s">
        <v>31</v>
      </c>
      <c r="D8" s="39" t="s">
        <v>31</v>
      </c>
      <c r="E8" s="39" t="s">
        <v>32</v>
      </c>
      <c r="F8" s="39" t="s">
        <v>33</v>
      </c>
      <c r="G8" s="66">
        <f>G9+G36+G39+G55+G59+G66+G73+G75</f>
        <v>36900.9</v>
      </c>
      <c r="H8" s="66">
        <f>H9+H36+H39+H55+H59+H66+H73+H75</f>
        <v>35367.9</v>
      </c>
      <c r="I8" s="66">
        <f>I9+I36+I39+I55+I59+I66+I73+I75</f>
        <v>35247.700000000004</v>
      </c>
      <c r="J8" s="102">
        <f>I8/G8</f>
        <v>0.9551989246874738</v>
      </c>
      <c r="K8" s="102">
        <f>I8/H8</f>
        <v>0.99660143802713763</v>
      </c>
    </row>
    <row r="9" spans="1:11" ht="33" customHeight="1">
      <c r="A9" s="67" t="s">
        <v>28</v>
      </c>
      <c r="B9" s="39" t="s">
        <v>29</v>
      </c>
      <c r="C9" s="39" t="s">
        <v>30</v>
      </c>
      <c r="D9" s="39" t="s">
        <v>31</v>
      </c>
      <c r="E9" s="39" t="s">
        <v>32</v>
      </c>
      <c r="F9" s="39" t="s">
        <v>33</v>
      </c>
      <c r="G9" s="66">
        <f>G10+G13+G20+G24+G28+G29+G30+G31+G33+G35</f>
        <v>20826.800000000003</v>
      </c>
      <c r="H9" s="66">
        <f>H10+H13+H20+H24+H28+H29+H30+H31+H33</f>
        <v>21155.000000000004</v>
      </c>
      <c r="I9" s="66">
        <f>I10+I13+I20+I24+I28+I29+I30+I31+I33</f>
        <v>21067.800000000003</v>
      </c>
      <c r="J9" s="102">
        <f t="shared" ref="J9:J72" si="0">I9/G9</f>
        <v>1.0115716288628114</v>
      </c>
      <c r="K9" s="102">
        <f t="shared" ref="K9:K72" si="1">I9/H9</f>
        <v>0.99587804301583549</v>
      </c>
    </row>
    <row r="10" spans="1:11">
      <c r="A10" s="31" t="s">
        <v>260</v>
      </c>
      <c r="B10" s="39" t="s">
        <v>29</v>
      </c>
      <c r="C10" s="39" t="s">
        <v>30</v>
      </c>
      <c r="D10" s="39" t="s">
        <v>35</v>
      </c>
      <c r="E10" s="39" t="s">
        <v>32</v>
      </c>
      <c r="F10" s="39" t="s">
        <v>33</v>
      </c>
      <c r="G10" s="66">
        <f>G11+G12</f>
        <v>1493.5</v>
      </c>
      <c r="H10" s="66">
        <f>H11+H12</f>
        <v>1499.6999999999998</v>
      </c>
      <c r="I10" s="66">
        <f>I11+I12</f>
        <v>1499.6999999999998</v>
      </c>
      <c r="J10" s="102">
        <f t="shared" si="0"/>
        <v>1.0041513223970537</v>
      </c>
      <c r="K10" s="102">
        <f t="shared" si="1"/>
        <v>1</v>
      </c>
    </row>
    <row r="11" spans="1:11" ht="45" customHeight="1">
      <c r="A11" s="27" t="s">
        <v>261</v>
      </c>
      <c r="B11" s="69" t="s">
        <v>29</v>
      </c>
      <c r="C11" s="69" t="s">
        <v>30</v>
      </c>
      <c r="D11" s="69" t="s">
        <v>35</v>
      </c>
      <c r="E11" s="69" t="s">
        <v>38</v>
      </c>
      <c r="F11" s="69" t="s">
        <v>39</v>
      </c>
      <c r="G11" s="69" t="s">
        <v>330</v>
      </c>
      <c r="H11" s="70">
        <v>1137.0999999999999</v>
      </c>
      <c r="I11" s="70">
        <v>1137.0999999999999</v>
      </c>
      <c r="J11" s="102">
        <f t="shared" si="0"/>
        <v>0.99128236422282279</v>
      </c>
      <c r="K11" s="102">
        <f t="shared" si="1"/>
        <v>1</v>
      </c>
    </row>
    <row r="12" spans="1:11" ht="78" customHeight="1">
      <c r="A12" s="27" t="s">
        <v>46</v>
      </c>
      <c r="B12" s="69" t="s">
        <v>29</v>
      </c>
      <c r="C12" s="69" t="s">
        <v>30</v>
      </c>
      <c r="D12" s="69" t="s">
        <v>35</v>
      </c>
      <c r="E12" s="69" t="s">
        <v>38</v>
      </c>
      <c r="F12" s="69" t="s">
        <v>41</v>
      </c>
      <c r="G12" s="69" t="s">
        <v>331</v>
      </c>
      <c r="H12" s="70">
        <v>362.6</v>
      </c>
      <c r="I12" s="70">
        <v>362.6</v>
      </c>
      <c r="J12" s="102">
        <f t="shared" si="0"/>
        <v>1.0467667436489609</v>
      </c>
      <c r="K12" s="102">
        <f t="shared" si="1"/>
        <v>1</v>
      </c>
    </row>
    <row r="13" spans="1:11" ht="20.25" customHeight="1">
      <c r="A13" s="31" t="s">
        <v>262</v>
      </c>
      <c r="B13" s="39" t="s">
        <v>29</v>
      </c>
      <c r="C13" s="39" t="s">
        <v>30</v>
      </c>
      <c r="D13" s="39" t="s">
        <v>51</v>
      </c>
      <c r="E13" s="39" t="s">
        <v>32</v>
      </c>
      <c r="F13" s="39" t="s">
        <v>33</v>
      </c>
      <c r="G13" s="66">
        <f>SUM(G14:G19)</f>
        <v>16779.7</v>
      </c>
      <c r="H13" s="66">
        <f>SUM(H14:H19)</f>
        <v>17718.300000000003</v>
      </c>
      <c r="I13" s="66">
        <f>SUM(I14:I19)</f>
        <v>17718.300000000003</v>
      </c>
      <c r="J13" s="102">
        <f t="shared" si="0"/>
        <v>1.0559366377229631</v>
      </c>
      <c r="K13" s="102">
        <f t="shared" si="1"/>
        <v>1</v>
      </c>
    </row>
    <row r="14" spans="1:11" ht="39" customHeight="1">
      <c r="A14" s="27" t="s">
        <v>261</v>
      </c>
      <c r="B14" s="69" t="s">
        <v>29</v>
      </c>
      <c r="C14" s="69" t="s">
        <v>30</v>
      </c>
      <c r="D14" s="69" t="s">
        <v>51</v>
      </c>
      <c r="E14" s="69" t="s">
        <v>38</v>
      </c>
      <c r="F14" s="69" t="s">
        <v>39</v>
      </c>
      <c r="G14" s="70">
        <v>9870</v>
      </c>
      <c r="H14" s="70">
        <v>10250.9</v>
      </c>
      <c r="I14" s="70">
        <v>10250.9</v>
      </c>
      <c r="J14" s="102">
        <f t="shared" si="0"/>
        <v>1.0385916919959473</v>
      </c>
      <c r="K14" s="102">
        <f t="shared" si="1"/>
        <v>1</v>
      </c>
    </row>
    <row r="15" spans="1:11" ht="45.75" customHeight="1">
      <c r="A15" s="27" t="s">
        <v>131</v>
      </c>
      <c r="B15" s="69" t="s">
        <v>29</v>
      </c>
      <c r="C15" s="69" t="s">
        <v>30</v>
      </c>
      <c r="D15" s="69" t="s">
        <v>51</v>
      </c>
      <c r="E15" s="69" t="s">
        <v>38</v>
      </c>
      <c r="F15" s="69" t="s">
        <v>54</v>
      </c>
      <c r="G15" s="70"/>
      <c r="H15" s="70">
        <v>33.700000000000003</v>
      </c>
      <c r="I15" s="70">
        <v>33.700000000000003</v>
      </c>
      <c r="J15" s="102"/>
      <c r="K15" s="102">
        <f t="shared" si="1"/>
        <v>1</v>
      </c>
    </row>
    <row r="16" spans="1:11" ht="85.5" customHeight="1">
      <c r="A16" s="27" t="s">
        <v>46</v>
      </c>
      <c r="B16" s="69" t="s">
        <v>29</v>
      </c>
      <c r="C16" s="69" t="s">
        <v>30</v>
      </c>
      <c r="D16" s="69" t="s">
        <v>51</v>
      </c>
      <c r="E16" s="69" t="s">
        <v>38</v>
      </c>
      <c r="F16" s="69" t="s">
        <v>41</v>
      </c>
      <c r="G16" s="70">
        <v>2981</v>
      </c>
      <c r="H16" s="70">
        <v>3294.3</v>
      </c>
      <c r="I16" s="70">
        <v>3294.3</v>
      </c>
      <c r="J16" s="102">
        <f t="shared" si="0"/>
        <v>1.1050989600805099</v>
      </c>
      <c r="K16" s="102">
        <f t="shared" si="1"/>
        <v>1</v>
      </c>
    </row>
    <row r="17" spans="1:11" ht="44.25" customHeight="1">
      <c r="A17" s="27" t="s">
        <v>55</v>
      </c>
      <c r="B17" s="69" t="s">
        <v>29</v>
      </c>
      <c r="C17" s="69" t="s">
        <v>30</v>
      </c>
      <c r="D17" s="69" t="s">
        <v>51</v>
      </c>
      <c r="E17" s="69" t="s">
        <v>38</v>
      </c>
      <c r="F17" s="69" t="s">
        <v>56</v>
      </c>
      <c r="G17" s="70">
        <v>320</v>
      </c>
      <c r="H17" s="70">
        <v>169</v>
      </c>
      <c r="I17" s="70">
        <v>169</v>
      </c>
      <c r="J17" s="102">
        <f t="shared" si="0"/>
        <v>0.52812499999999996</v>
      </c>
      <c r="K17" s="102">
        <f t="shared" si="1"/>
        <v>1</v>
      </c>
    </row>
    <row r="18" spans="1:11" ht="46.5" customHeight="1">
      <c r="A18" s="63" t="s">
        <v>57</v>
      </c>
      <c r="B18" s="69" t="s">
        <v>29</v>
      </c>
      <c r="C18" s="69" t="s">
        <v>30</v>
      </c>
      <c r="D18" s="69" t="s">
        <v>51</v>
      </c>
      <c r="E18" s="69" t="s">
        <v>38</v>
      </c>
      <c r="F18" s="69" t="s">
        <v>49</v>
      </c>
      <c r="G18" s="70">
        <v>3258.7</v>
      </c>
      <c r="H18" s="70">
        <v>2638.7</v>
      </c>
      <c r="I18" s="70">
        <v>2638.7</v>
      </c>
      <c r="J18" s="102">
        <f t="shared" si="0"/>
        <v>0.80974008040015955</v>
      </c>
      <c r="K18" s="102">
        <f t="shared" si="1"/>
        <v>1</v>
      </c>
    </row>
    <row r="19" spans="1:11" ht="25.5" customHeight="1">
      <c r="A19" s="63" t="s">
        <v>58</v>
      </c>
      <c r="B19" s="69" t="s">
        <v>29</v>
      </c>
      <c r="C19" s="69" t="s">
        <v>30</v>
      </c>
      <c r="D19" s="69" t="s">
        <v>51</v>
      </c>
      <c r="E19" s="69" t="s">
        <v>38</v>
      </c>
      <c r="F19" s="69" t="s">
        <v>59</v>
      </c>
      <c r="G19" s="70">
        <v>350</v>
      </c>
      <c r="H19" s="71">
        <v>1331.7</v>
      </c>
      <c r="I19" s="71">
        <v>1331.7</v>
      </c>
      <c r="J19" s="102">
        <f t="shared" si="0"/>
        <v>3.8048571428571432</v>
      </c>
      <c r="K19" s="102">
        <f t="shared" si="1"/>
        <v>1</v>
      </c>
    </row>
    <row r="20" spans="1:11" ht="57.75" customHeight="1">
      <c r="A20" s="72" t="s">
        <v>61</v>
      </c>
      <c r="B20" s="39" t="s">
        <v>29</v>
      </c>
      <c r="C20" s="39" t="s">
        <v>30</v>
      </c>
      <c r="D20" s="39" t="s">
        <v>51</v>
      </c>
      <c r="E20" s="39" t="s">
        <v>62</v>
      </c>
      <c r="F20" s="39" t="s">
        <v>33</v>
      </c>
      <c r="G20" s="66">
        <f>SUM(G21:G23)</f>
        <v>357</v>
      </c>
      <c r="H20" s="66">
        <f>SUM(H21:H23)</f>
        <v>356.99999999999994</v>
      </c>
      <c r="I20" s="66">
        <f>SUM(I21:I23)</f>
        <v>356.99999999999994</v>
      </c>
      <c r="J20" s="102">
        <f t="shared" si="0"/>
        <v>0.99999999999999989</v>
      </c>
      <c r="K20" s="102">
        <f t="shared" si="1"/>
        <v>1</v>
      </c>
    </row>
    <row r="21" spans="1:11" ht="43.5" customHeight="1">
      <c r="A21" s="27" t="s">
        <v>261</v>
      </c>
      <c r="B21" s="69" t="s">
        <v>29</v>
      </c>
      <c r="C21" s="69" t="s">
        <v>30</v>
      </c>
      <c r="D21" s="69" t="s">
        <v>51</v>
      </c>
      <c r="E21" s="69" t="s">
        <v>62</v>
      </c>
      <c r="F21" s="69" t="s">
        <v>39</v>
      </c>
      <c r="G21" s="66">
        <v>274.2</v>
      </c>
      <c r="H21" s="70">
        <v>241.2</v>
      </c>
      <c r="I21" s="70">
        <v>241.2</v>
      </c>
      <c r="J21" s="102">
        <f t="shared" si="0"/>
        <v>0.87964989059080967</v>
      </c>
      <c r="K21" s="102">
        <f t="shared" si="1"/>
        <v>1</v>
      </c>
    </row>
    <row r="22" spans="1:11" ht="79.5" customHeight="1">
      <c r="A22" s="27" t="s">
        <v>46</v>
      </c>
      <c r="B22" s="69" t="s">
        <v>29</v>
      </c>
      <c r="C22" s="69" t="s">
        <v>30</v>
      </c>
      <c r="D22" s="69" t="s">
        <v>51</v>
      </c>
      <c r="E22" s="69" t="s">
        <v>62</v>
      </c>
      <c r="F22" s="69" t="s">
        <v>41</v>
      </c>
      <c r="G22" s="66">
        <v>82.8</v>
      </c>
      <c r="H22" s="70">
        <v>71.599999999999994</v>
      </c>
      <c r="I22" s="70">
        <v>71.599999999999994</v>
      </c>
      <c r="J22" s="102">
        <f t="shared" si="0"/>
        <v>0.86473429951690817</v>
      </c>
      <c r="K22" s="102">
        <f t="shared" si="1"/>
        <v>1</v>
      </c>
    </row>
    <row r="23" spans="1:11" ht="39" customHeight="1">
      <c r="A23" s="63" t="s">
        <v>57</v>
      </c>
      <c r="B23" s="69" t="s">
        <v>29</v>
      </c>
      <c r="C23" s="69" t="s">
        <v>30</v>
      </c>
      <c r="D23" s="69" t="s">
        <v>51</v>
      </c>
      <c r="E23" s="69" t="s">
        <v>62</v>
      </c>
      <c r="F23" s="69" t="s">
        <v>49</v>
      </c>
      <c r="G23" s="66"/>
      <c r="H23" s="70">
        <v>44.2</v>
      </c>
      <c r="I23" s="70">
        <v>44.2</v>
      </c>
      <c r="J23" s="102"/>
      <c r="K23" s="102">
        <f t="shared" si="1"/>
        <v>1</v>
      </c>
    </row>
    <row r="24" spans="1:11" ht="72.75" customHeight="1">
      <c r="A24" s="72" t="s">
        <v>63</v>
      </c>
      <c r="B24" s="39" t="s">
        <v>29</v>
      </c>
      <c r="C24" s="39" t="s">
        <v>30</v>
      </c>
      <c r="D24" s="39" t="s">
        <v>51</v>
      </c>
      <c r="E24" s="39" t="s">
        <v>64</v>
      </c>
      <c r="F24" s="39" t="s">
        <v>33</v>
      </c>
      <c r="G24" s="66">
        <f>G25+G26+G27</f>
        <v>357</v>
      </c>
      <c r="H24" s="66">
        <f>H25+H26+H27</f>
        <v>357</v>
      </c>
      <c r="I24" s="66">
        <f>I25+I26+I27</f>
        <v>357</v>
      </c>
      <c r="J24" s="102">
        <f t="shared" si="0"/>
        <v>1</v>
      </c>
      <c r="K24" s="102">
        <f t="shared" si="1"/>
        <v>1</v>
      </c>
    </row>
    <row r="25" spans="1:11" ht="47.25" customHeight="1">
      <c r="A25" s="27" t="s">
        <v>261</v>
      </c>
      <c r="B25" s="69" t="s">
        <v>29</v>
      </c>
      <c r="C25" s="69" t="s">
        <v>30</v>
      </c>
      <c r="D25" s="69" t="s">
        <v>51</v>
      </c>
      <c r="E25" s="69" t="s">
        <v>64</v>
      </c>
      <c r="F25" s="69" t="s">
        <v>39</v>
      </c>
      <c r="G25" s="66">
        <v>254</v>
      </c>
      <c r="H25" s="70">
        <v>228.8</v>
      </c>
      <c r="I25" s="70">
        <v>228.8</v>
      </c>
      <c r="J25" s="102">
        <f t="shared" si="0"/>
        <v>0.90078740157480319</v>
      </c>
      <c r="K25" s="102">
        <f t="shared" si="1"/>
        <v>1</v>
      </c>
    </row>
    <row r="26" spans="1:11" ht="80.25" customHeight="1">
      <c r="A26" s="27" t="s">
        <v>46</v>
      </c>
      <c r="B26" s="69" t="s">
        <v>29</v>
      </c>
      <c r="C26" s="69" t="s">
        <v>30</v>
      </c>
      <c r="D26" s="69" t="s">
        <v>51</v>
      </c>
      <c r="E26" s="69" t="s">
        <v>64</v>
      </c>
      <c r="F26" s="69" t="s">
        <v>41</v>
      </c>
      <c r="G26" s="66">
        <v>77</v>
      </c>
      <c r="H26" s="70">
        <v>67.8</v>
      </c>
      <c r="I26" s="70">
        <v>67.8</v>
      </c>
      <c r="J26" s="102">
        <f t="shared" si="0"/>
        <v>0.88051948051948048</v>
      </c>
      <c r="K26" s="102">
        <f t="shared" si="1"/>
        <v>1</v>
      </c>
    </row>
    <row r="27" spans="1:11" ht="39" customHeight="1">
      <c r="A27" s="63" t="s">
        <v>57</v>
      </c>
      <c r="B27" s="69" t="s">
        <v>29</v>
      </c>
      <c r="C27" s="69" t="s">
        <v>30</v>
      </c>
      <c r="D27" s="69" t="s">
        <v>51</v>
      </c>
      <c r="E27" s="69" t="s">
        <v>64</v>
      </c>
      <c r="F27" s="69" t="s">
        <v>49</v>
      </c>
      <c r="G27" s="66">
        <v>26</v>
      </c>
      <c r="H27" s="70">
        <v>60.4</v>
      </c>
      <c r="I27" s="70">
        <v>60.4</v>
      </c>
      <c r="J27" s="102">
        <f t="shared" si="0"/>
        <v>2.3230769230769228</v>
      </c>
      <c r="K27" s="102">
        <f t="shared" si="1"/>
        <v>1</v>
      </c>
    </row>
    <row r="28" spans="1:11" ht="76.5">
      <c r="A28" s="31" t="s">
        <v>65</v>
      </c>
      <c r="B28" s="39" t="s">
        <v>29</v>
      </c>
      <c r="C28" s="39" t="s">
        <v>30</v>
      </c>
      <c r="D28" s="39" t="s">
        <v>66</v>
      </c>
      <c r="E28" s="39" t="s">
        <v>67</v>
      </c>
      <c r="F28" s="39" t="s">
        <v>49</v>
      </c>
      <c r="G28" s="66">
        <v>4.9000000000000004</v>
      </c>
      <c r="H28" s="66">
        <v>4.9000000000000004</v>
      </c>
      <c r="I28" s="66"/>
      <c r="J28" s="102"/>
      <c r="K28" s="102"/>
    </row>
    <row r="29" spans="1:11" ht="25.5">
      <c r="A29" s="73" t="s">
        <v>263</v>
      </c>
      <c r="B29" s="74" t="s">
        <v>29</v>
      </c>
      <c r="C29" s="74" t="s">
        <v>30</v>
      </c>
      <c r="D29" s="74" t="s">
        <v>80</v>
      </c>
      <c r="E29" s="74" t="s">
        <v>243</v>
      </c>
      <c r="F29" s="74" t="s">
        <v>49</v>
      </c>
      <c r="G29" s="66"/>
      <c r="H29" s="66">
        <v>836</v>
      </c>
      <c r="I29" s="66">
        <v>836</v>
      </c>
      <c r="J29" s="102"/>
      <c r="K29" s="102">
        <f t="shared" si="1"/>
        <v>1</v>
      </c>
    </row>
    <row r="30" spans="1:11" ht="76.5">
      <c r="A30" s="13" t="s">
        <v>241</v>
      </c>
      <c r="B30" s="62" t="s">
        <v>29</v>
      </c>
      <c r="C30" s="62" t="s">
        <v>30</v>
      </c>
      <c r="D30" s="62" t="s">
        <v>80</v>
      </c>
      <c r="E30" s="62" t="s">
        <v>242</v>
      </c>
      <c r="F30" s="62" t="s">
        <v>49</v>
      </c>
      <c r="G30" s="62"/>
      <c r="H30" s="33">
        <v>111.8</v>
      </c>
      <c r="I30" s="33">
        <v>111.8</v>
      </c>
      <c r="J30" s="102"/>
      <c r="K30" s="102">
        <f t="shared" si="1"/>
        <v>1</v>
      </c>
    </row>
    <row r="31" spans="1:11" ht="25.5">
      <c r="A31" s="72" t="s">
        <v>74</v>
      </c>
      <c r="B31" s="39" t="s">
        <v>29</v>
      </c>
      <c r="C31" s="39" t="s">
        <v>30</v>
      </c>
      <c r="D31" s="39" t="s">
        <v>75</v>
      </c>
      <c r="E31" s="39" t="s">
        <v>76</v>
      </c>
      <c r="F31" s="39" t="s">
        <v>33</v>
      </c>
      <c r="G31" s="39" t="s">
        <v>332</v>
      </c>
      <c r="H31" s="66">
        <v>82.3</v>
      </c>
      <c r="I31" s="66"/>
      <c r="J31" s="102">
        <f t="shared" si="0"/>
        <v>0</v>
      </c>
      <c r="K31" s="102">
        <f t="shared" si="1"/>
        <v>0</v>
      </c>
    </row>
    <row r="32" spans="1:11">
      <c r="A32" s="27" t="s">
        <v>77</v>
      </c>
      <c r="B32" s="69" t="s">
        <v>29</v>
      </c>
      <c r="C32" s="69" t="s">
        <v>30</v>
      </c>
      <c r="D32" s="69" t="s">
        <v>75</v>
      </c>
      <c r="E32" s="69" t="s">
        <v>76</v>
      </c>
      <c r="F32" s="69" t="s">
        <v>78</v>
      </c>
      <c r="G32" s="69" t="s">
        <v>332</v>
      </c>
      <c r="H32" s="70">
        <v>82.3</v>
      </c>
      <c r="I32" s="70"/>
      <c r="J32" s="102">
        <f t="shared" si="0"/>
        <v>0</v>
      </c>
      <c r="K32" s="102">
        <f t="shared" si="1"/>
        <v>0</v>
      </c>
    </row>
    <row r="33" spans="1:11" ht="13.5" customHeight="1">
      <c r="A33" s="31" t="s">
        <v>264</v>
      </c>
      <c r="B33" s="39" t="s">
        <v>29</v>
      </c>
      <c r="C33" s="39" t="s">
        <v>30</v>
      </c>
      <c r="D33" s="39" t="s">
        <v>80</v>
      </c>
      <c r="E33" s="39" t="s">
        <v>32</v>
      </c>
      <c r="F33" s="39" t="s">
        <v>33</v>
      </c>
      <c r="G33" s="39" t="s">
        <v>333</v>
      </c>
      <c r="H33" s="66">
        <v>188</v>
      </c>
      <c r="I33" s="66">
        <v>188</v>
      </c>
      <c r="J33" s="102">
        <f t="shared" si="0"/>
        <v>1</v>
      </c>
      <c r="K33" s="102">
        <f t="shared" si="1"/>
        <v>1</v>
      </c>
    </row>
    <row r="34" spans="1:11" ht="41.25" customHeight="1">
      <c r="A34" s="63" t="s">
        <v>57</v>
      </c>
      <c r="B34" s="69" t="s">
        <v>29</v>
      </c>
      <c r="C34" s="69" t="s">
        <v>30</v>
      </c>
      <c r="D34" s="69" t="s">
        <v>80</v>
      </c>
      <c r="E34" s="69" t="s">
        <v>88</v>
      </c>
      <c r="F34" s="69" t="s">
        <v>49</v>
      </c>
      <c r="G34" s="94" t="s">
        <v>333</v>
      </c>
      <c r="H34" s="71">
        <v>188</v>
      </c>
      <c r="I34" s="71">
        <v>188</v>
      </c>
      <c r="J34" s="102">
        <f t="shared" si="0"/>
        <v>1</v>
      </c>
      <c r="K34" s="102">
        <f t="shared" si="1"/>
        <v>1</v>
      </c>
    </row>
    <row r="35" spans="1:11" s="20" customFormat="1" ht="41.25" customHeight="1">
      <c r="A35" s="13" t="s">
        <v>217</v>
      </c>
      <c r="B35" s="9" t="s">
        <v>29</v>
      </c>
      <c r="C35" s="9" t="s">
        <v>30</v>
      </c>
      <c r="D35" s="9" t="s">
        <v>80</v>
      </c>
      <c r="E35" s="9" t="s">
        <v>218</v>
      </c>
      <c r="F35" s="9" t="s">
        <v>49</v>
      </c>
      <c r="G35" s="7">
        <v>646.70000000000005</v>
      </c>
      <c r="H35" s="71"/>
      <c r="I35" s="71"/>
      <c r="J35" s="102"/>
      <c r="K35" s="102"/>
    </row>
    <row r="36" spans="1:11" ht="21" customHeight="1">
      <c r="A36" s="31" t="s">
        <v>265</v>
      </c>
      <c r="B36" s="69" t="s">
        <v>29</v>
      </c>
      <c r="C36" s="39" t="s">
        <v>43</v>
      </c>
      <c r="D36" s="39" t="s">
        <v>93</v>
      </c>
      <c r="E36" s="39" t="s">
        <v>32</v>
      </c>
      <c r="F36" s="39" t="s">
        <v>33</v>
      </c>
      <c r="G36" s="68">
        <f>G37+G38</f>
        <v>914.1</v>
      </c>
      <c r="H36" s="66">
        <f>H37+H38</f>
        <v>980.2</v>
      </c>
      <c r="I36" s="66">
        <f>I37+I38</f>
        <v>980.2</v>
      </c>
      <c r="J36" s="102">
        <f t="shared" si="0"/>
        <v>1.0723115632862925</v>
      </c>
      <c r="K36" s="102">
        <f t="shared" si="1"/>
        <v>1</v>
      </c>
    </row>
    <row r="37" spans="1:11" ht="48" customHeight="1">
      <c r="A37" s="27" t="s">
        <v>261</v>
      </c>
      <c r="B37" s="39" t="s">
        <v>29</v>
      </c>
      <c r="C37" s="69" t="s">
        <v>43</v>
      </c>
      <c r="D37" s="69" t="s">
        <v>93</v>
      </c>
      <c r="E37" s="69" t="s">
        <v>94</v>
      </c>
      <c r="F37" s="69" t="s">
        <v>39</v>
      </c>
      <c r="G37" s="68">
        <v>702.1</v>
      </c>
      <c r="H37" s="70">
        <v>740.4</v>
      </c>
      <c r="I37" s="70">
        <v>740.4</v>
      </c>
      <c r="J37" s="102">
        <f t="shared" si="0"/>
        <v>1.0545506338128472</v>
      </c>
      <c r="K37" s="102">
        <f t="shared" si="1"/>
        <v>1</v>
      </c>
    </row>
    <row r="38" spans="1:11" ht="81.75" customHeight="1">
      <c r="A38" s="27" t="s">
        <v>46</v>
      </c>
      <c r="B38" s="69" t="s">
        <v>29</v>
      </c>
      <c r="C38" s="69" t="s">
        <v>43</v>
      </c>
      <c r="D38" s="69" t="s">
        <v>93</v>
      </c>
      <c r="E38" s="69" t="s">
        <v>94</v>
      </c>
      <c r="F38" s="69" t="s">
        <v>41</v>
      </c>
      <c r="G38" s="68">
        <v>212</v>
      </c>
      <c r="H38" s="70">
        <v>239.8</v>
      </c>
      <c r="I38" s="70">
        <v>239.8</v>
      </c>
      <c r="J38" s="102">
        <f t="shared" si="0"/>
        <v>1.1311320754716983</v>
      </c>
      <c r="K38" s="102">
        <f t="shared" si="1"/>
        <v>1</v>
      </c>
    </row>
    <row r="39" spans="1:11" ht="18" customHeight="1">
      <c r="A39" s="31" t="s">
        <v>126</v>
      </c>
      <c r="B39" s="69" t="s">
        <v>29</v>
      </c>
      <c r="C39" s="39" t="s">
        <v>127</v>
      </c>
      <c r="D39" s="39" t="s">
        <v>31</v>
      </c>
      <c r="E39" s="39" t="s">
        <v>32</v>
      </c>
      <c r="F39" s="39" t="s">
        <v>33</v>
      </c>
      <c r="G39" s="68">
        <f>G40+G45+G47+G51</f>
        <v>4599.6000000000004</v>
      </c>
      <c r="H39" s="66">
        <f>H40+H45+H47+H51</f>
        <v>4215.6000000000004</v>
      </c>
      <c r="I39" s="66">
        <f>I40+I45+I47+I51</f>
        <v>4182.6000000000004</v>
      </c>
      <c r="J39" s="102">
        <f t="shared" si="0"/>
        <v>0.90933994260370465</v>
      </c>
      <c r="K39" s="102">
        <f t="shared" si="1"/>
        <v>0.99217193282095073</v>
      </c>
    </row>
    <row r="40" spans="1:11" ht="17.25" customHeight="1">
      <c r="A40" s="31" t="s">
        <v>266</v>
      </c>
      <c r="B40" s="39" t="s">
        <v>29</v>
      </c>
      <c r="C40" s="39" t="s">
        <v>127</v>
      </c>
      <c r="D40" s="39" t="s">
        <v>43</v>
      </c>
      <c r="E40" s="10" t="s">
        <v>249</v>
      </c>
      <c r="F40" s="39" t="s">
        <v>33</v>
      </c>
      <c r="G40" s="68"/>
      <c r="H40" s="66">
        <f>SUM(H41:H44)</f>
        <v>33</v>
      </c>
      <c r="I40" s="66"/>
      <c r="J40" s="102"/>
      <c r="K40" s="102"/>
    </row>
    <row r="41" spans="1:11" ht="13.5" customHeight="1">
      <c r="A41" s="14" t="s">
        <v>248</v>
      </c>
      <c r="B41" s="9" t="s">
        <v>29</v>
      </c>
      <c r="C41" s="9" t="s">
        <v>127</v>
      </c>
      <c r="D41" s="9" t="s">
        <v>43</v>
      </c>
      <c r="E41" s="9" t="s">
        <v>249</v>
      </c>
      <c r="F41" s="9" t="s">
        <v>250</v>
      </c>
      <c r="G41" s="68"/>
      <c r="H41" s="64">
        <v>8.1999999999999993</v>
      </c>
      <c r="I41" s="64"/>
      <c r="J41" s="102"/>
      <c r="K41" s="102"/>
    </row>
    <row r="42" spans="1:11" ht="12.75" customHeight="1">
      <c r="A42" s="14" t="s">
        <v>248</v>
      </c>
      <c r="B42" s="9" t="s">
        <v>29</v>
      </c>
      <c r="C42" s="9" t="s">
        <v>127</v>
      </c>
      <c r="D42" s="9" t="s">
        <v>43</v>
      </c>
      <c r="E42" s="9" t="s">
        <v>249</v>
      </c>
      <c r="F42" s="9" t="s">
        <v>251</v>
      </c>
      <c r="G42" s="68"/>
      <c r="H42" s="64">
        <v>8.1999999999999993</v>
      </c>
      <c r="I42" s="64"/>
      <c r="J42" s="102"/>
      <c r="K42" s="102"/>
    </row>
    <row r="43" spans="1:11" ht="18" customHeight="1">
      <c r="A43" s="14" t="s">
        <v>248</v>
      </c>
      <c r="B43" s="9" t="s">
        <v>29</v>
      </c>
      <c r="C43" s="9" t="s">
        <v>127</v>
      </c>
      <c r="D43" s="9" t="s">
        <v>43</v>
      </c>
      <c r="E43" s="9" t="s">
        <v>249</v>
      </c>
      <c r="F43" s="9" t="s">
        <v>252</v>
      </c>
      <c r="G43" s="68"/>
      <c r="H43" s="64">
        <v>8.3000000000000007</v>
      </c>
      <c r="I43" s="64"/>
      <c r="J43" s="102"/>
      <c r="K43" s="102"/>
    </row>
    <row r="44" spans="1:11" ht="15" customHeight="1">
      <c r="A44" s="14" t="s">
        <v>248</v>
      </c>
      <c r="B44" s="9" t="s">
        <v>29</v>
      </c>
      <c r="C44" s="9" t="s">
        <v>127</v>
      </c>
      <c r="D44" s="9" t="s">
        <v>43</v>
      </c>
      <c r="E44" s="9" t="s">
        <v>249</v>
      </c>
      <c r="F44" s="9" t="s">
        <v>253</v>
      </c>
      <c r="G44" s="68"/>
      <c r="H44" s="64">
        <v>8.3000000000000007</v>
      </c>
      <c r="I44" s="64"/>
      <c r="J44" s="102"/>
      <c r="K44" s="102"/>
    </row>
    <row r="45" spans="1:11" ht="30.75" customHeight="1">
      <c r="A45" s="75" t="s">
        <v>267</v>
      </c>
      <c r="B45" s="39" t="s">
        <v>29</v>
      </c>
      <c r="C45" s="39" t="s">
        <v>127</v>
      </c>
      <c r="D45" s="39" t="s">
        <v>127</v>
      </c>
      <c r="E45" s="39" t="s">
        <v>268</v>
      </c>
      <c r="F45" s="39" t="s">
        <v>33</v>
      </c>
      <c r="G45" s="68">
        <v>1600</v>
      </c>
      <c r="H45" s="66">
        <v>1103.3</v>
      </c>
      <c r="I45" s="66">
        <v>1103.3</v>
      </c>
      <c r="J45" s="102">
        <f t="shared" si="0"/>
        <v>0.68956249999999997</v>
      </c>
      <c r="K45" s="102">
        <f t="shared" si="1"/>
        <v>1</v>
      </c>
    </row>
    <row r="46" spans="1:11" ht="44.25" customHeight="1">
      <c r="A46" s="63" t="s">
        <v>57</v>
      </c>
      <c r="B46" s="69" t="s">
        <v>29</v>
      </c>
      <c r="C46" s="69" t="s">
        <v>127</v>
      </c>
      <c r="D46" s="69" t="s">
        <v>127</v>
      </c>
      <c r="E46" s="69" t="s">
        <v>268</v>
      </c>
      <c r="F46" s="69" t="s">
        <v>49</v>
      </c>
      <c r="G46" s="40">
        <v>1600</v>
      </c>
      <c r="H46" s="70">
        <v>1103.3</v>
      </c>
      <c r="I46" s="70">
        <v>1103.3</v>
      </c>
      <c r="J46" s="102">
        <f t="shared" si="0"/>
        <v>0.68956249999999997</v>
      </c>
      <c r="K46" s="102">
        <f t="shared" si="1"/>
        <v>1</v>
      </c>
    </row>
    <row r="47" spans="1:11" ht="20.25" customHeight="1">
      <c r="A47" s="31" t="s">
        <v>269</v>
      </c>
      <c r="B47" s="69" t="s">
        <v>29</v>
      </c>
      <c r="C47" s="39" t="s">
        <v>127</v>
      </c>
      <c r="D47" s="39" t="s">
        <v>93</v>
      </c>
      <c r="E47" s="39" t="s">
        <v>38</v>
      </c>
      <c r="F47" s="39" t="s">
        <v>33</v>
      </c>
      <c r="G47" s="68">
        <f>G48+G49+G50</f>
        <v>2122.1</v>
      </c>
      <c r="H47" s="66">
        <f>H48+H49+H50</f>
        <v>2201.8000000000002</v>
      </c>
      <c r="I47" s="66">
        <f>I48+I49+I50</f>
        <v>2201.8000000000002</v>
      </c>
      <c r="J47" s="102">
        <f t="shared" si="0"/>
        <v>1.0375571367984544</v>
      </c>
      <c r="K47" s="102">
        <f t="shared" si="1"/>
        <v>1</v>
      </c>
    </row>
    <row r="48" spans="1:11" ht="42.75" customHeight="1">
      <c r="A48" s="63" t="s">
        <v>261</v>
      </c>
      <c r="B48" s="39" t="s">
        <v>29</v>
      </c>
      <c r="C48" s="69" t="s">
        <v>127</v>
      </c>
      <c r="D48" s="69" t="s">
        <v>93</v>
      </c>
      <c r="E48" s="69" t="s">
        <v>38</v>
      </c>
      <c r="F48" s="69" t="s">
        <v>39</v>
      </c>
      <c r="G48" s="40">
        <v>1403.3</v>
      </c>
      <c r="H48" s="70">
        <v>1466.2</v>
      </c>
      <c r="I48" s="70">
        <v>1466.2</v>
      </c>
      <c r="J48" s="102">
        <f t="shared" si="0"/>
        <v>1.0448229174089647</v>
      </c>
      <c r="K48" s="102">
        <f t="shared" si="1"/>
        <v>1</v>
      </c>
    </row>
    <row r="49" spans="1:11" ht="81.75" customHeight="1">
      <c r="A49" s="63" t="s">
        <v>46</v>
      </c>
      <c r="B49" s="69" t="s">
        <v>29</v>
      </c>
      <c r="C49" s="69" t="s">
        <v>127</v>
      </c>
      <c r="D49" s="69" t="s">
        <v>93</v>
      </c>
      <c r="E49" s="69" t="s">
        <v>38</v>
      </c>
      <c r="F49" s="69" t="s">
        <v>41</v>
      </c>
      <c r="G49" s="96" t="s">
        <v>334</v>
      </c>
      <c r="H49" s="70">
        <v>440.6</v>
      </c>
      <c r="I49" s="70">
        <v>440.6</v>
      </c>
      <c r="J49" s="102">
        <f t="shared" si="0"/>
        <v>1.0396413402548372</v>
      </c>
      <c r="K49" s="102">
        <f t="shared" si="1"/>
        <v>1</v>
      </c>
    </row>
    <row r="50" spans="1:11" ht="44.25" customHeight="1">
      <c r="A50" s="63" t="s">
        <v>57</v>
      </c>
      <c r="B50" s="69" t="s">
        <v>29</v>
      </c>
      <c r="C50" s="69" t="s">
        <v>127</v>
      </c>
      <c r="D50" s="69" t="s">
        <v>93</v>
      </c>
      <c r="E50" s="69" t="s">
        <v>38</v>
      </c>
      <c r="F50" s="69" t="s">
        <v>49</v>
      </c>
      <c r="G50" s="97" t="s">
        <v>335</v>
      </c>
      <c r="H50" s="71">
        <v>295</v>
      </c>
      <c r="I50" s="71">
        <v>295</v>
      </c>
      <c r="J50" s="102">
        <f t="shared" si="0"/>
        <v>1</v>
      </c>
      <c r="K50" s="102">
        <f t="shared" si="1"/>
        <v>1</v>
      </c>
    </row>
    <row r="51" spans="1:11" ht="55.5" customHeight="1">
      <c r="A51" s="72" t="s">
        <v>145</v>
      </c>
      <c r="B51" s="69" t="s">
        <v>29</v>
      </c>
      <c r="C51" s="39" t="s">
        <v>127</v>
      </c>
      <c r="D51" s="39" t="s">
        <v>93</v>
      </c>
      <c r="E51" s="39" t="s">
        <v>146</v>
      </c>
      <c r="F51" s="39" t="s">
        <v>33</v>
      </c>
      <c r="G51" s="68">
        <f>G52+G53+G54</f>
        <v>877.5</v>
      </c>
      <c r="H51" s="66">
        <f>H52+H53+H54</f>
        <v>877.5</v>
      </c>
      <c r="I51" s="66">
        <f>I52+I53+I54</f>
        <v>877.5</v>
      </c>
      <c r="J51" s="102">
        <f t="shared" si="0"/>
        <v>1</v>
      </c>
      <c r="K51" s="102">
        <f t="shared" si="1"/>
        <v>1</v>
      </c>
    </row>
    <row r="52" spans="1:11" ht="42" customHeight="1">
      <c r="A52" s="63" t="s">
        <v>261</v>
      </c>
      <c r="B52" s="39" t="s">
        <v>29</v>
      </c>
      <c r="C52" s="69" t="s">
        <v>127</v>
      </c>
      <c r="D52" s="69" t="s">
        <v>93</v>
      </c>
      <c r="E52" s="69" t="s">
        <v>146</v>
      </c>
      <c r="F52" s="69" t="s">
        <v>39</v>
      </c>
      <c r="G52" s="68">
        <v>516.6</v>
      </c>
      <c r="H52" s="70">
        <v>348.1</v>
      </c>
      <c r="I52" s="70">
        <v>348.1</v>
      </c>
      <c r="J52" s="102">
        <f t="shared" si="0"/>
        <v>0.67382888114595429</v>
      </c>
      <c r="K52" s="102">
        <f t="shared" si="1"/>
        <v>1</v>
      </c>
    </row>
    <row r="53" spans="1:11" ht="86.25" customHeight="1">
      <c r="A53" s="63" t="s">
        <v>46</v>
      </c>
      <c r="B53" s="69" t="s">
        <v>29</v>
      </c>
      <c r="C53" s="69" t="s">
        <v>127</v>
      </c>
      <c r="D53" s="69" t="s">
        <v>93</v>
      </c>
      <c r="E53" s="69" t="s">
        <v>146</v>
      </c>
      <c r="F53" s="69" t="s">
        <v>41</v>
      </c>
      <c r="G53" s="68">
        <v>156</v>
      </c>
      <c r="H53" s="70">
        <v>104</v>
      </c>
      <c r="I53" s="70">
        <v>104</v>
      </c>
      <c r="J53" s="102">
        <f t="shared" si="0"/>
        <v>0.66666666666666663</v>
      </c>
      <c r="K53" s="102">
        <f t="shared" si="1"/>
        <v>1</v>
      </c>
    </row>
    <row r="54" spans="1:11" ht="39" customHeight="1">
      <c r="A54" s="63" t="s">
        <v>57</v>
      </c>
      <c r="B54" s="69" t="s">
        <v>29</v>
      </c>
      <c r="C54" s="69" t="s">
        <v>127</v>
      </c>
      <c r="D54" s="69" t="s">
        <v>93</v>
      </c>
      <c r="E54" s="69" t="s">
        <v>146</v>
      </c>
      <c r="F54" s="69" t="s">
        <v>49</v>
      </c>
      <c r="G54" s="68">
        <v>204.9</v>
      </c>
      <c r="H54" s="70">
        <v>425.4</v>
      </c>
      <c r="I54" s="70">
        <v>425.4</v>
      </c>
      <c r="J54" s="102">
        <f t="shared" si="0"/>
        <v>2.0761346998535868</v>
      </c>
      <c r="K54" s="102">
        <f t="shared" si="1"/>
        <v>1</v>
      </c>
    </row>
    <row r="55" spans="1:11" ht="17.25" customHeight="1">
      <c r="A55" s="31" t="s">
        <v>148</v>
      </c>
      <c r="B55" s="69" t="s">
        <v>29</v>
      </c>
      <c r="C55" s="39" t="s">
        <v>149</v>
      </c>
      <c r="D55" s="39" t="s">
        <v>31</v>
      </c>
      <c r="E55" s="39" t="s">
        <v>32</v>
      </c>
      <c r="F55" s="39" t="s">
        <v>33</v>
      </c>
      <c r="G55" s="68">
        <v>887.4</v>
      </c>
      <c r="H55" s="66">
        <v>940.3</v>
      </c>
      <c r="I55" s="66">
        <v>940.3</v>
      </c>
      <c r="J55" s="102">
        <f t="shared" si="0"/>
        <v>1.0596123506874013</v>
      </c>
      <c r="K55" s="102">
        <f t="shared" si="1"/>
        <v>1</v>
      </c>
    </row>
    <row r="56" spans="1:11" ht="22.5" customHeight="1">
      <c r="A56" s="31" t="s">
        <v>270</v>
      </c>
      <c r="B56" s="39" t="s">
        <v>29</v>
      </c>
      <c r="C56" s="39" t="s">
        <v>149</v>
      </c>
      <c r="D56" s="39" t="s">
        <v>51</v>
      </c>
      <c r="E56" s="39" t="s">
        <v>38</v>
      </c>
      <c r="F56" s="39" t="s">
        <v>33</v>
      </c>
      <c r="G56" s="68">
        <f t="shared" ref="G56" si="2">G57+G58+G59</f>
        <v>5449.1</v>
      </c>
      <c r="H56" s="66">
        <f>H57+H58</f>
        <v>940.3</v>
      </c>
      <c r="I56" s="66">
        <f>I57+I58</f>
        <v>940.3</v>
      </c>
      <c r="J56" s="102">
        <f t="shared" si="0"/>
        <v>0.17256060633866141</v>
      </c>
      <c r="K56" s="102">
        <f t="shared" si="1"/>
        <v>1</v>
      </c>
    </row>
    <row r="57" spans="1:11" ht="48" customHeight="1">
      <c r="A57" s="63" t="s">
        <v>261</v>
      </c>
      <c r="B57" s="39" t="s">
        <v>29</v>
      </c>
      <c r="C57" s="69" t="s">
        <v>149</v>
      </c>
      <c r="D57" s="69" t="s">
        <v>51</v>
      </c>
      <c r="E57" s="69" t="s">
        <v>38</v>
      </c>
      <c r="F57" s="69" t="s">
        <v>39</v>
      </c>
      <c r="G57" s="68">
        <v>681.6</v>
      </c>
      <c r="H57" s="71">
        <v>706</v>
      </c>
      <c r="I57" s="71">
        <v>706</v>
      </c>
      <c r="J57" s="102">
        <f t="shared" si="0"/>
        <v>1.0357981220657277</v>
      </c>
      <c r="K57" s="102">
        <f t="shared" si="1"/>
        <v>1</v>
      </c>
    </row>
    <row r="58" spans="1:11" ht="87" customHeight="1">
      <c r="A58" s="63" t="s">
        <v>46</v>
      </c>
      <c r="B58" s="69" t="s">
        <v>29</v>
      </c>
      <c r="C58" s="69" t="s">
        <v>149</v>
      </c>
      <c r="D58" s="69" t="s">
        <v>51</v>
      </c>
      <c r="E58" s="69" t="s">
        <v>38</v>
      </c>
      <c r="F58" s="69" t="s">
        <v>41</v>
      </c>
      <c r="G58" s="97" t="s">
        <v>336</v>
      </c>
      <c r="H58" s="71">
        <v>234.3</v>
      </c>
      <c r="I58" s="71">
        <v>234.3</v>
      </c>
      <c r="J58" s="102">
        <f t="shared" si="0"/>
        <v>1.1384839650145773</v>
      </c>
      <c r="K58" s="102">
        <f t="shared" si="1"/>
        <v>1</v>
      </c>
    </row>
    <row r="59" spans="1:11" ht="18" customHeight="1">
      <c r="A59" s="31" t="s">
        <v>154</v>
      </c>
      <c r="B59" s="69" t="s">
        <v>29</v>
      </c>
      <c r="C59" s="39" t="s">
        <v>155</v>
      </c>
      <c r="D59" s="39" t="s">
        <v>31</v>
      </c>
      <c r="E59" s="39" t="s">
        <v>32</v>
      </c>
      <c r="F59" s="39" t="s">
        <v>33</v>
      </c>
      <c r="G59" s="68">
        <f>G60+G62+G64+G65</f>
        <v>4561.7</v>
      </c>
      <c r="H59" s="66">
        <f>H60+H62+H64+H65</f>
        <v>4285.7</v>
      </c>
      <c r="I59" s="66">
        <f>I60+I62+I64+I65</f>
        <v>4285.7</v>
      </c>
      <c r="J59" s="102">
        <f t="shared" si="0"/>
        <v>0.93949624043667934</v>
      </c>
      <c r="K59" s="102">
        <f t="shared" si="1"/>
        <v>1</v>
      </c>
    </row>
    <row r="60" spans="1:11" ht="16.5" customHeight="1">
      <c r="A60" s="27" t="s">
        <v>156</v>
      </c>
      <c r="B60" s="39" t="s">
        <v>29</v>
      </c>
      <c r="C60" s="69" t="s">
        <v>155</v>
      </c>
      <c r="D60" s="69" t="s">
        <v>30</v>
      </c>
      <c r="E60" s="69" t="s">
        <v>32</v>
      </c>
      <c r="F60" s="69" t="s">
        <v>33</v>
      </c>
      <c r="G60" s="69" t="s">
        <v>338</v>
      </c>
      <c r="H60" s="66">
        <v>1683.1</v>
      </c>
      <c r="I60" s="66">
        <v>1683.1</v>
      </c>
      <c r="J60" s="102">
        <f t="shared" si="0"/>
        <v>0.99128335002061363</v>
      </c>
      <c r="K60" s="102">
        <f t="shared" si="1"/>
        <v>1</v>
      </c>
    </row>
    <row r="61" spans="1:11" ht="27.75" customHeight="1">
      <c r="A61" s="63" t="s">
        <v>159</v>
      </c>
      <c r="B61" s="69" t="s">
        <v>29</v>
      </c>
      <c r="C61" s="69" t="s">
        <v>155</v>
      </c>
      <c r="D61" s="69" t="s">
        <v>30</v>
      </c>
      <c r="E61" s="69" t="s">
        <v>158</v>
      </c>
      <c r="F61" s="69" t="s">
        <v>160</v>
      </c>
      <c r="G61" s="94" t="s">
        <v>338</v>
      </c>
      <c r="H61" s="71">
        <v>1683.1</v>
      </c>
      <c r="I61" s="71">
        <v>1683.1</v>
      </c>
      <c r="J61" s="102">
        <f t="shared" si="0"/>
        <v>0.99128335002061363</v>
      </c>
      <c r="K61" s="102">
        <f t="shared" si="1"/>
        <v>1</v>
      </c>
    </row>
    <row r="62" spans="1:11" ht="28.5" customHeight="1">
      <c r="A62" s="27" t="s">
        <v>161</v>
      </c>
      <c r="B62" s="69" t="s">
        <v>29</v>
      </c>
      <c r="C62" s="69" t="s">
        <v>155</v>
      </c>
      <c r="D62" s="69" t="s">
        <v>43</v>
      </c>
      <c r="E62" s="69" t="s">
        <v>162</v>
      </c>
      <c r="F62" s="69" t="s">
        <v>33</v>
      </c>
      <c r="G62" s="69" t="s">
        <v>337</v>
      </c>
      <c r="H62" s="66">
        <v>116</v>
      </c>
      <c r="I62" s="66">
        <v>116</v>
      </c>
      <c r="J62" s="102">
        <f t="shared" si="0"/>
        <v>1.9333333333333333</v>
      </c>
      <c r="K62" s="102">
        <f t="shared" si="1"/>
        <v>1</v>
      </c>
    </row>
    <row r="63" spans="1:11" ht="29.25" customHeight="1">
      <c r="A63" s="63" t="s">
        <v>163</v>
      </c>
      <c r="B63" s="69" t="s">
        <v>29</v>
      </c>
      <c r="C63" s="69" t="s">
        <v>155</v>
      </c>
      <c r="D63" s="69" t="s">
        <v>43</v>
      </c>
      <c r="E63" s="69" t="s">
        <v>162</v>
      </c>
      <c r="F63" s="69" t="s">
        <v>164</v>
      </c>
      <c r="G63" s="94" t="s">
        <v>337</v>
      </c>
      <c r="H63" s="71">
        <v>116</v>
      </c>
      <c r="I63" s="71">
        <v>116</v>
      </c>
      <c r="J63" s="102">
        <f t="shared" si="0"/>
        <v>1.9333333333333333</v>
      </c>
      <c r="K63" s="102">
        <f t="shared" si="1"/>
        <v>1</v>
      </c>
    </row>
    <row r="64" spans="1:11" ht="33.75" customHeight="1">
      <c r="A64" s="27" t="s">
        <v>171</v>
      </c>
      <c r="B64" s="69" t="s">
        <v>29</v>
      </c>
      <c r="C64" s="27">
        <v>10</v>
      </c>
      <c r="D64" s="69" t="s">
        <v>51</v>
      </c>
      <c r="E64" s="27">
        <v>2230752600</v>
      </c>
      <c r="F64" s="27">
        <v>313</v>
      </c>
      <c r="G64" s="27">
        <v>139.80000000000001</v>
      </c>
      <c r="H64" s="70">
        <v>71.5</v>
      </c>
      <c r="I64" s="70">
        <v>71.5</v>
      </c>
      <c r="J64" s="102">
        <f t="shared" si="0"/>
        <v>0.51144492131616592</v>
      </c>
      <c r="K64" s="102">
        <f t="shared" si="1"/>
        <v>1</v>
      </c>
    </row>
    <row r="65" spans="1:11">
      <c r="A65" s="27" t="s">
        <v>271</v>
      </c>
      <c r="B65" s="69" t="s">
        <v>29</v>
      </c>
      <c r="C65" s="27">
        <v>10</v>
      </c>
      <c r="D65" s="69" t="s">
        <v>51</v>
      </c>
      <c r="E65" s="27">
        <v>2230781520</v>
      </c>
      <c r="F65" s="27">
        <v>313</v>
      </c>
      <c r="G65" s="27">
        <v>2664</v>
      </c>
      <c r="H65" s="70">
        <v>2415.1</v>
      </c>
      <c r="I65" s="70">
        <v>2415.1</v>
      </c>
      <c r="J65" s="102">
        <f t="shared" si="0"/>
        <v>0.90656906906906909</v>
      </c>
      <c r="K65" s="102">
        <f t="shared" si="1"/>
        <v>1</v>
      </c>
    </row>
    <row r="66" spans="1:11" ht="18" customHeight="1">
      <c r="A66" s="31" t="s">
        <v>272</v>
      </c>
      <c r="B66" s="69" t="s">
        <v>29</v>
      </c>
      <c r="C66" s="31">
        <v>11</v>
      </c>
      <c r="D66" s="39" t="s">
        <v>31</v>
      </c>
      <c r="E66" s="39" t="s">
        <v>32</v>
      </c>
      <c r="F66" s="39" t="s">
        <v>33</v>
      </c>
      <c r="G66" s="68">
        <f>G67+G70</f>
        <v>2487.4</v>
      </c>
      <c r="H66" s="66">
        <f>H67+H70</f>
        <v>1167.2</v>
      </c>
      <c r="I66" s="66">
        <f>I67+I70</f>
        <v>1167.2</v>
      </c>
      <c r="J66" s="102">
        <f t="shared" si="0"/>
        <v>0.46924499477365922</v>
      </c>
      <c r="K66" s="102">
        <f t="shared" si="1"/>
        <v>1</v>
      </c>
    </row>
    <row r="67" spans="1:11" ht="46.5" customHeight="1">
      <c r="A67" s="75" t="s">
        <v>273</v>
      </c>
      <c r="B67" s="39" t="s">
        <v>29</v>
      </c>
      <c r="C67" s="31">
        <v>11</v>
      </c>
      <c r="D67" s="39" t="s">
        <v>35</v>
      </c>
      <c r="E67" s="39" t="s">
        <v>177</v>
      </c>
      <c r="F67" s="39" t="s">
        <v>33</v>
      </c>
      <c r="G67" s="39" t="s">
        <v>339</v>
      </c>
      <c r="H67" s="66">
        <v>226.5</v>
      </c>
      <c r="I67" s="66">
        <v>226.5</v>
      </c>
      <c r="J67" s="102">
        <f t="shared" si="0"/>
        <v>0.14156250000000001</v>
      </c>
      <c r="K67" s="102">
        <f t="shared" si="1"/>
        <v>1</v>
      </c>
    </row>
    <row r="68" spans="1:11" s="20" customFormat="1" ht="46.5" customHeight="1">
      <c r="A68" s="75"/>
      <c r="B68" s="39" t="s">
        <v>29</v>
      </c>
      <c r="C68" s="27">
        <v>11</v>
      </c>
      <c r="D68" s="69" t="s">
        <v>35</v>
      </c>
      <c r="E68" s="69" t="s">
        <v>177</v>
      </c>
      <c r="F68" s="27">
        <v>113</v>
      </c>
      <c r="G68" s="39"/>
      <c r="H68" s="70">
        <v>88.6</v>
      </c>
      <c r="I68" s="70">
        <v>88.6</v>
      </c>
      <c r="J68" s="102"/>
      <c r="K68" s="102">
        <f t="shared" si="1"/>
        <v>1</v>
      </c>
    </row>
    <row r="69" spans="1:11" ht="43.5" customHeight="1">
      <c r="A69" s="63" t="s">
        <v>57</v>
      </c>
      <c r="B69" s="39" t="s">
        <v>29</v>
      </c>
      <c r="C69" s="27">
        <v>11</v>
      </c>
      <c r="D69" s="69" t="s">
        <v>35</v>
      </c>
      <c r="E69" s="69" t="s">
        <v>177</v>
      </c>
      <c r="F69" s="27">
        <v>244</v>
      </c>
      <c r="G69" s="27">
        <v>1600</v>
      </c>
      <c r="H69" s="70">
        <v>138</v>
      </c>
      <c r="I69" s="70">
        <v>138</v>
      </c>
      <c r="J69" s="102">
        <f t="shared" si="0"/>
        <v>8.6249999999999993E-2</v>
      </c>
      <c r="K69" s="102">
        <f t="shared" si="1"/>
        <v>1</v>
      </c>
    </row>
    <row r="70" spans="1:11" ht="21.75" customHeight="1">
      <c r="A70" s="72" t="s">
        <v>274</v>
      </c>
      <c r="B70" s="69" t="s">
        <v>29</v>
      </c>
      <c r="C70" s="76">
        <v>11</v>
      </c>
      <c r="D70" s="39" t="s">
        <v>66</v>
      </c>
      <c r="E70" s="39" t="s">
        <v>38</v>
      </c>
      <c r="F70" s="39" t="s">
        <v>33</v>
      </c>
      <c r="G70" s="77">
        <f>G71+G72</f>
        <v>887.40000000000009</v>
      </c>
      <c r="H70" s="88">
        <f>H71+H72</f>
        <v>940.7</v>
      </c>
      <c r="I70" s="88">
        <f>I71+I72</f>
        <v>940.7</v>
      </c>
      <c r="J70" s="102">
        <f t="shared" si="0"/>
        <v>1.0600631057020509</v>
      </c>
      <c r="K70" s="102">
        <f t="shared" si="1"/>
        <v>1</v>
      </c>
    </row>
    <row r="71" spans="1:11" ht="42" customHeight="1">
      <c r="A71" s="27" t="s">
        <v>261</v>
      </c>
      <c r="B71" s="39" t="s">
        <v>29</v>
      </c>
      <c r="C71" s="69" t="s">
        <v>75</v>
      </c>
      <c r="D71" s="69" t="s">
        <v>66</v>
      </c>
      <c r="E71" s="78">
        <v>9980020000</v>
      </c>
      <c r="F71" s="27">
        <v>121</v>
      </c>
      <c r="G71" s="27">
        <v>681.6</v>
      </c>
      <c r="H71" s="70">
        <v>710.6</v>
      </c>
      <c r="I71" s="70">
        <v>710.6</v>
      </c>
      <c r="J71" s="102">
        <f t="shared" si="0"/>
        <v>1.0425469483568075</v>
      </c>
      <c r="K71" s="102">
        <f t="shared" si="1"/>
        <v>1</v>
      </c>
    </row>
    <row r="72" spans="1:11" ht="81" customHeight="1">
      <c r="A72" s="63" t="s">
        <v>46</v>
      </c>
      <c r="B72" s="69" t="s">
        <v>29</v>
      </c>
      <c r="C72" s="27">
        <v>11</v>
      </c>
      <c r="D72" s="69" t="s">
        <v>66</v>
      </c>
      <c r="E72" s="78">
        <v>9980020000</v>
      </c>
      <c r="F72" s="27">
        <v>129</v>
      </c>
      <c r="G72" s="27">
        <v>205.8</v>
      </c>
      <c r="H72" s="70">
        <v>230.1</v>
      </c>
      <c r="I72" s="70">
        <v>230.1</v>
      </c>
      <c r="J72" s="102">
        <f t="shared" si="0"/>
        <v>1.1180758017492711</v>
      </c>
      <c r="K72" s="102">
        <f t="shared" si="1"/>
        <v>1</v>
      </c>
    </row>
    <row r="73" spans="1:11" ht="21" customHeight="1">
      <c r="A73" s="31" t="s">
        <v>181</v>
      </c>
      <c r="B73" s="69" t="s">
        <v>29</v>
      </c>
      <c r="C73" s="31">
        <v>12</v>
      </c>
      <c r="D73" s="39" t="s">
        <v>31</v>
      </c>
      <c r="E73" s="39" t="s">
        <v>97</v>
      </c>
      <c r="F73" s="39" t="s">
        <v>33</v>
      </c>
      <c r="G73" s="68">
        <v>2540</v>
      </c>
      <c r="H73" s="66">
        <v>2540</v>
      </c>
      <c r="I73" s="66">
        <v>2540</v>
      </c>
      <c r="J73" s="102">
        <f t="shared" ref="J73:J136" si="3">I73/G73</f>
        <v>1</v>
      </c>
      <c r="K73" s="102">
        <f t="shared" ref="K73:K136" si="4">I73/H73</f>
        <v>1</v>
      </c>
    </row>
    <row r="74" spans="1:11" ht="80.25" customHeight="1">
      <c r="A74" s="63" t="s">
        <v>184</v>
      </c>
      <c r="B74" s="39" t="s">
        <v>29</v>
      </c>
      <c r="C74" s="27">
        <v>12</v>
      </c>
      <c r="D74" s="69" t="s">
        <v>35</v>
      </c>
      <c r="E74" s="27">
        <v>2520100190</v>
      </c>
      <c r="F74" s="27">
        <v>611</v>
      </c>
      <c r="G74" s="27">
        <v>2540</v>
      </c>
      <c r="H74" s="70">
        <v>2540</v>
      </c>
      <c r="I74" s="70">
        <v>2540</v>
      </c>
      <c r="J74" s="102">
        <f t="shared" si="3"/>
        <v>1</v>
      </c>
      <c r="K74" s="102">
        <f t="shared" si="4"/>
        <v>1</v>
      </c>
    </row>
    <row r="75" spans="1:11" ht="27.75" customHeight="1">
      <c r="A75" s="72" t="s">
        <v>186</v>
      </c>
      <c r="B75" s="69" t="s">
        <v>29</v>
      </c>
      <c r="C75" s="31">
        <v>13</v>
      </c>
      <c r="D75" s="39" t="s">
        <v>30</v>
      </c>
      <c r="E75" s="39" t="s">
        <v>32</v>
      </c>
      <c r="F75" s="39" t="s">
        <v>33</v>
      </c>
      <c r="G75" s="95" t="s">
        <v>340</v>
      </c>
      <c r="H75" s="88">
        <v>83.9</v>
      </c>
      <c r="I75" s="88">
        <v>83.9</v>
      </c>
      <c r="J75" s="102">
        <f t="shared" si="3"/>
        <v>1</v>
      </c>
      <c r="K75" s="102">
        <f t="shared" si="4"/>
        <v>1</v>
      </c>
    </row>
    <row r="76" spans="1:11" ht="20.25" customHeight="1">
      <c r="A76" s="27" t="s">
        <v>275</v>
      </c>
      <c r="B76" s="39" t="s">
        <v>29</v>
      </c>
      <c r="C76" s="27">
        <v>13</v>
      </c>
      <c r="D76" s="69" t="s">
        <v>30</v>
      </c>
      <c r="E76" s="27">
        <v>2610227880</v>
      </c>
      <c r="F76" s="27">
        <v>730</v>
      </c>
      <c r="G76" s="27">
        <v>83.9</v>
      </c>
      <c r="H76" s="70">
        <v>83.9</v>
      </c>
      <c r="I76" s="70">
        <v>83.9</v>
      </c>
      <c r="J76" s="102">
        <f t="shared" si="3"/>
        <v>1</v>
      </c>
      <c r="K76" s="102">
        <f t="shared" si="4"/>
        <v>1</v>
      </c>
    </row>
    <row r="77" spans="1:11" ht="42" customHeight="1">
      <c r="A77" s="31" t="s">
        <v>276</v>
      </c>
      <c r="B77" s="69" t="s">
        <v>29</v>
      </c>
      <c r="C77" s="39" t="s">
        <v>30</v>
      </c>
      <c r="D77" s="39" t="s">
        <v>43</v>
      </c>
      <c r="E77" s="31">
        <v>9110020000</v>
      </c>
      <c r="F77" s="39" t="s">
        <v>33</v>
      </c>
      <c r="G77" s="68">
        <f>G78+G79+G80</f>
        <v>3033.3</v>
      </c>
      <c r="H77" s="66">
        <f>H78+H79+H80</f>
        <v>2479.8000000000002</v>
      </c>
      <c r="I77" s="66">
        <f t="shared" ref="I77" si="5">I78+I79+I80</f>
        <v>2479.8000000000002</v>
      </c>
      <c r="J77" s="102">
        <f t="shared" si="3"/>
        <v>0.8175254673128276</v>
      </c>
      <c r="K77" s="102">
        <f t="shared" si="4"/>
        <v>1</v>
      </c>
    </row>
    <row r="78" spans="1:11" ht="39" customHeight="1">
      <c r="A78" s="27" t="s">
        <v>261</v>
      </c>
      <c r="B78" s="39" t="s">
        <v>29</v>
      </c>
      <c r="C78" s="69" t="s">
        <v>30</v>
      </c>
      <c r="D78" s="69" t="s">
        <v>43</v>
      </c>
      <c r="E78" s="27">
        <v>9110020000</v>
      </c>
      <c r="F78" s="27">
        <v>121</v>
      </c>
      <c r="G78" s="68">
        <v>1945.7</v>
      </c>
      <c r="H78" s="70">
        <v>1505.5</v>
      </c>
      <c r="I78" s="70">
        <v>1505.5</v>
      </c>
      <c r="J78" s="102">
        <f t="shared" si="3"/>
        <v>0.77375751657501157</v>
      </c>
      <c r="K78" s="102">
        <f t="shared" si="4"/>
        <v>1</v>
      </c>
    </row>
    <row r="79" spans="1:11" ht="78" customHeight="1">
      <c r="A79" s="27" t="s">
        <v>46</v>
      </c>
      <c r="B79" s="69" t="s">
        <v>29</v>
      </c>
      <c r="C79" s="69" t="s">
        <v>30</v>
      </c>
      <c r="D79" s="69" t="s">
        <v>43</v>
      </c>
      <c r="E79" s="27">
        <v>9110020000</v>
      </c>
      <c r="F79" s="27">
        <v>129</v>
      </c>
      <c r="G79" s="68">
        <v>587.6</v>
      </c>
      <c r="H79" s="70">
        <v>449.5</v>
      </c>
      <c r="I79" s="70">
        <v>449.5</v>
      </c>
      <c r="J79" s="102">
        <f t="shared" si="3"/>
        <v>0.76497617426820963</v>
      </c>
      <c r="K79" s="102">
        <f t="shared" si="4"/>
        <v>1</v>
      </c>
    </row>
    <row r="80" spans="1:11" ht="40.5" customHeight="1">
      <c r="A80" s="27" t="s">
        <v>57</v>
      </c>
      <c r="B80" s="69" t="s">
        <v>29</v>
      </c>
      <c r="C80" s="69" t="s">
        <v>30</v>
      </c>
      <c r="D80" s="69" t="s">
        <v>43</v>
      </c>
      <c r="E80" s="27">
        <v>9110020000</v>
      </c>
      <c r="F80" s="27">
        <v>244</v>
      </c>
      <c r="G80" s="68">
        <v>500</v>
      </c>
      <c r="H80" s="70">
        <v>524.79999999999995</v>
      </c>
      <c r="I80" s="70">
        <v>524.79999999999995</v>
      </c>
      <c r="J80" s="102">
        <f t="shared" si="3"/>
        <v>1.0495999999999999</v>
      </c>
      <c r="K80" s="102">
        <f t="shared" si="4"/>
        <v>1</v>
      </c>
    </row>
    <row r="81" spans="1:11" ht="26.25" customHeight="1">
      <c r="A81" s="79" t="s">
        <v>277</v>
      </c>
      <c r="B81" s="69" t="s">
        <v>29</v>
      </c>
      <c r="C81" s="39" t="s">
        <v>30</v>
      </c>
      <c r="D81" s="39" t="s">
        <v>80</v>
      </c>
      <c r="E81" s="39" t="s">
        <v>32</v>
      </c>
      <c r="F81" s="39" t="s">
        <v>33</v>
      </c>
      <c r="G81" s="68">
        <f t="shared" ref="G81:G108" si="6">G82+G83+G84</f>
        <v>0</v>
      </c>
      <c r="H81" s="66">
        <f>H82+H83+H84</f>
        <v>7409.7999999999993</v>
      </c>
      <c r="I81" s="66">
        <f t="shared" ref="I81" si="7">I82+I83+I84</f>
        <v>7409.7999999999993</v>
      </c>
      <c r="J81" s="102"/>
      <c r="K81" s="102">
        <f t="shared" si="4"/>
        <v>1</v>
      </c>
    </row>
    <row r="82" spans="1:11" ht="18.75" customHeight="1">
      <c r="A82" s="27" t="s">
        <v>81</v>
      </c>
      <c r="B82" s="39" t="s">
        <v>29</v>
      </c>
      <c r="C82" s="69" t="s">
        <v>30</v>
      </c>
      <c r="D82" s="69" t="s">
        <v>80</v>
      </c>
      <c r="E82" s="27">
        <v>1921110590</v>
      </c>
      <c r="F82" s="80">
        <v>111</v>
      </c>
      <c r="G82" s="68"/>
      <c r="H82" s="70">
        <v>5500.8</v>
      </c>
      <c r="I82" s="70">
        <v>5500.8</v>
      </c>
      <c r="J82" s="102"/>
      <c r="K82" s="102">
        <f t="shared" si="4"/>
        <v>1</v>
      </c>
    </row>
    <row r="83" spans="1:11" ht="56.25" customHeight="1">
      <c r="A83" s="27" t="s">
        <v>84</v>
      </c>
      <c r="B83" s="69" t="s">
        <v>29</v>
      </c>
      <c r="C83" s="69" t="s">
        <v>30</v>
      </c>
      <c r="D83" s="69" t="s">
        <v>80</v>
      </c>
      <c r="E83" s="27">
        <v>1921110590</v>
      </c>
      <c r="F83" s="80">
        <v>119</v>
      </c>
      <c r="G83" s="68"/>
      <c r="H83" s="70">
        <v>1654.1</v>
      </c>
      <c r="I83" s="70">
        <v>1654.1</v>
      </c>
      <c r="J83" s="102"/>
      <c r="K83" s="102">
        <f t="shared" si="4"/>
        <v>1</v>
      </c>
    </row>
    <row r="84" spans="1:11" ht="43.5" customHeight="1">
      <c r="A84" s="27" t="s">
        <v>57</v>
      </c>
      <c r="B84" s="69" t="s">
        <v>29</v>
      </c>
      <c r="C84" s="69" t="s">
        <v>30</v>
      </c>
      <c r="D84" s="27">
        <v>13</v>
      </c>
      <c r="E84" s="27">
        <v>1921110590</v>
      </c>
      <c r="F84" s="80">
        <v>244</v>
      </c>
      <c r="G84" s="68"/>
      <c r="H84" s="70">
        <v>254.9</v>
      </c>
      <c r="I84" s="70">
        <v>254.9</v>
      </c>
      <c r="J84" s="102"/>
      <c r="K84" s="102">
        <f t="shared" si="4"/>
        <v>1</v>
      </c>
    </row>
    <row r="85" spans="1:11" ht="17.25" customHeight="1">
      <c r="A85" s="31" t="s">
        <v>278</v>
      </c>
      <c r="B85" s="69" t="s">
        <v>29</v>
      </c>
      <c r="C85" s="39" t="s">
        <v>30</v>
      </c>
      <c r="D85" s="39" t="s">
        <v>80</v>
      </c>
      <c r="E85" s="39" t="s">
        <v>32</v>
      </c>
      <c r="F85" s="39" t="s">
        <v>33</v>
      </c>
      <c r="G85" s="68">
        <f>SUM(G86:G90)</f>
        <v>2135.6999999999998</v>
      </c>
      <c r="H85" s="66">
        <f>SUM(H86:H90)</f>
        <v>2246.8000000000002</v>
      </c>
      <c r="I85" s="66">
        <f t="shared" ref="I85" si="8">SUM(I86:I90)</f>
        <v>2243.5</v>
      </c>
      <c r="J85" s="102">
        <f t="shared" si="3"/>
        <v>1.050475254015077</v>
      </c>
      <c r="K85" s="102">
        <f t="shared" si="4"/>
        <v>0.99853124443653185</v>
      </c>
    </row>
    <row r="86" spans="1:11" ht="19.5" customHeight="1">
      <c r="A86" s="27" t="s">
        <v>81</v>
      </c>
      <c r="B86" s="39" t="s">
        <v>29</v>
      </c>
      <c r="C86" s="69" t="s">
        <v>30</v>
      </c>
      <c r="D86" s="69" t="s">
        <v>80</v>
      </c>
      <c r="E86" s="27">
        <v>1921110590</v>
      </c>
      <c r="F86" s="80">
        <v>111</v>
      </c>
      <c r="G86" s="68">
        <v>1350</v>
      </c>
      <c r="H86" s="70">
        <v>1445.2</v>
      </c>
      <c r="I86" s="70">
        <v>1445.2</v>
      </c>
      <c r="J86" s="102">
        <f t="shared" si="3"/>
        <v>1.0705185185185186</v>
      </c>
      <c r="K86" s="102">
        <f t="shared" si="4"/>
        <v>1</v>
      </c>
    </row>
    <row r="87" spans="1:11" ht="53.25" customHeight="1">
      <c r="A87" s="27" t="s">
        <v>84</v>
      </c>
      <c r="B87" s="69" t="s">
        <v>29</v>
      </c>
      <c r="C87" s="69" t="s">
        <v>30</v>
      </c>
      <c r="D87" s="69" t="s">
        <v>80</v>
      </c>
      <c r="E87" s="27">
        <v>1921110590</v>
      </c>
      <c r="F87" s="80">
        <v>119</v>
      </c>
      <c r="G87" s="68">
        <v>407.7</v>
      </c>
      <c r="H87" s="70">
        <v>436.1</v>
      </c>
      <c r="I87" s="70">
        <v>436.1</v>
      </c>
      <c r="J87" s="102">
        <f t="shared" si="3"/>
        <v>1.0696590630365466</v>
      </c>
      <c r="K87" s="102">
        <f t="shared" si="4"/>
        <v>1</v>
      </c>
    </row>
    <row r="88" spans="1:11" ht="40.5" customHeight="1">
      <c r="A88" s="27" t="s">
        <v>55</v>
      </c>
      <c r="B88" s="69" t="s">
        <v>29</v>
      </c>
      <c r="C88" s="69" t="s">
        <v>30</v>
      </c>
      <c r="D88" s="69" t="s">
        <v>80</v>
      </c>
      <c r="E88" s="27">
        <v>1921110590</v>
      </c>
      <c r="F88" s="80">
        <v>242</v>
      </c>
      <c r="G88" s="68">
        <v>10</v>
      </c>
      <c r="H88" s="70">
        <v>96</v>
      </c>
      <c r="I88" s="70">
        <v>96</v>
      </c>
      <c r="J88" s="102">
        <f t="shared" si="3"/>
        <v>9.6</v>
      </c>
      <c r="K88" s="102">
        <f t="shared" si="4"/>
        <v>1</v>
      </c>
    </row>
    <row r="89" spans="1:11" ht="41.25" customHeight="1">
      <c r="A89" s="27" t="s">
        <v>57</v>
      </c>
      <c r="B89" s="69" t="s">
        <v>29</v>
      </c>
      <c r="C89" s="69" t="s">
        <v>30</v>
      </c>
      <c r="D89" s="27">
        <v>13</v>
      </c>
      <c r="E89" s="27">
        <v>1921110590</v>
      </c>
      <c r="F89" s="80">
        <v>244</v>
      </c>
      <c r="G89" s="68">
        <v>350</v>
      </c>
      <c r="H89" s="70">
        <v>267.39999999999998</v>
      </c>
      <c r="I89" s="70">
        <v>264.10000000000002</v>
      </c>
      <c r="J89" s="102">
        <f t="shared" si="3"/>
        <v>0.75457142857142867</v>
      </c>
      <c r="K89" s="102">
        <f t="shared" si="4"/>
        <v>0.98765893792071824</v>
      </c>
    </row>
    <row r="90" spans="1:11" ht="23.25" customHeight="1">
      <c r="A90" s="27" t="s">
        <v>58</v>
      </c>
      <c r="B90" s="69" t="s">
        <v>29</v>
      </c>
      <c r="C90" s="69" t="s">
        <v>30</v>
      </c>
      <c r="D90" s="27">
        <v>13</v>
      </c>
      <c r="E90" s="27">
        <v>1921110590</v>
      </c>
      <c r="F90" s="80">
        <v>800</v>
      </c>
      <c r="G90" s="68">
        <v>18</v>
      </c>
      <c r="H90" s="70">
        <v>2.1</v>
      </c>
      <c r="I90" s="70">
        <v>2.1</v>
      </c>
      <c r="J90" s="102">
        <f t="shared" si="3"/>
        <v>0.11666666666666667</v>
      </c>
      <c r="K90" s="102">
        <f t="shared" si="4"/>
        <v>1</v>
      </c>
    </row>
    <row r="91" spans="1:11" ht="16.5" customHeight="1">
      <c r="A91" s="31" t="s">
        <v>279</v>
      </c>
      <c r="B91" s="69" t="s">
        <v>29</v>
      </c>
      <c r="C91" s="39" t="s">
        <v>43</v>
      </c>
      <c r="D91" s="31">
        <v>14</v>
      </c>
      <c r="E91" s="39" t="s">
        <v>32</v>
      </c>
      <c r="F91" s="39" t="s">
        <v>33</v>
      </c>
      <c r="G91" s="68">
        <f>G92+G93+G94+G95+G96+G97</f>
        <v>1509</v>
      </c>
      <c r="H91" s="66">
        <f>H92+H93+H94+H95+H96+H97</f>
        <v>2286.1</v>
      </c>
      <c r="I91" s="66">
        <f t="shared" ref="I91" si="9">I92+I93+I94+I95+I96+I97</f>
        <v>2286.1</v>
      </c>
      <c r="J91" s="102">
        <f t="shared" si="3"/>
        <v>1.5149768058316766</v>
      </c>
      <c r="K91" s="102">
        <f t="shared" si="4"/>
        <v>1</v>
      </c>
    </row>
    <row r="92" spans="1:11" ht="20.25" customHeight="1">
      <c r="A92" s="27" t="s">
        <v>81</v>
      </c>
      <c r="B92" s="39" t="s">
        <v>29</v>
      </c>
      <c r="C92" s="69" t="s">
        <v>43</v>
      </c>
      <c r="D92" s="27">
        <v>14</v>
      </c>
      <c r="E92" s="27">
        <v>9880021000</v>
      </c>
      <c r="F92" s="80">
        <v>111</v>
      </c>
      <c r="G92" s="40">
        <v>1082</v>
      </c>
      <c r="H92" s="70">
        <v>1571.1</v>
      </c>
      <c r="I92" s="70">
        <v>1571.1</v>
      </c>
      <c r="J92" s="102">
        <f t="shared" si="3"/>
        <v>1.4520332717190387</v>
      </c>
      <c r="K92" s="102">
        <f t="shared" si="4"/>
        <v>1</v>
      </c>
    </row>
    <row r="93" spans="1:11" ht="44.25" customHeight="1">
      <c r="A93" s="27" t="s">
        <v>131</v>
      </c>
      <c r="B93" s="69" t="s">
        <v>29</v>
      </c>
      <c r="C93" s="69" t="s">
        <v>43</v>
      </c>
      <c r="D93" s="27">
        <v>14</v>
      </c>
      <c r="E93" s="27">
        <v>9880021000</v>
      </c>
      <c r="F93" s="80">
        <v>112</v>
      </c>
      <c r="G93" s="40"/>
      <c r="H93" s="70">
        <v>13.2</v>
      </c>
      <c r="I93" s="70">
        <v>13.2</v>
      </c>
      <c r="J93" s="102"/>
      <c r="K93" s="102">
        <f t="shared" si="4"/>
        <v>1</v>
      </c>
    </row>
    <row r="94" spans="1:11" ht="56.25" customHeight="1">
      <c r="A94" s="27" t="s">
        <v>84</v>
      </c>
      <c r="B94" s="69" t="s">
        <v>29</v>
      </c>
      <c r="C94" s="69" t="s">
        <v>43</v>
      </c>
      <c r="D94" s="27">
        <v>14</v>
      </c>
      <c r="E94" s="27">
        <v>9880021000</v>
      </c>
      <c r="F94" s="80">
        <v>119</v>
      </c>
      <c r="G94" s="40">
        <v>327</v>
      </c>
      <c r="H94" s="70">
        <v>513.9</v>
      </c>
      <c r="I94" s="70">
        <v>513.9</v>
      </c>
      <c r="J94" s="102">
        <f t="shared" si="3"/>
        <v>1.5715596330275228</v>
      </c>
      <c r="K94" s="102">
        <f t="shared" si="4"/>
        <v>1</v>
      </c>
    </row>
    <row r="95" spans="1:11" ht="42" customHeight="1">
      <c r="A95" s="27" t="s">
        <v>55</v>
      </c>
      <c r="B95" s="69" t="s">
        <v>29</v>
      </c>
      <c r="C95" s="69" t="s">
        <v>43</v>
      </c>
      <c r="D95" s="27">
        <v>14</v>
      </c>
      <c r="E95" s="27">
        <v>9880021000</v>
      </c>
      <c r="F95" s="80">
        <v>242</v>
      </c>
      <c r="G95" s="40"/>
      <c r="H95" s="70">
        <v>39.6</v>
      </c>
      <c r="I95" s="70">
        <v>39.6</v>
      </c>
      <c r="J95" s="102"/>
      <c r="K95" s="102">
        <f t="shared" si="4"/>
        <v>1</v>
      </c>
    </row>
    <row r="96" spans="1:11" ht="41.25" customHeight="1">
      <c r="A96" s="27" t="s">
        <v>57</v>
      </c>
      <c r="B96" s="69" t="s">
        <v>29</v>
      </c>
      <c r="C96" s="69" t="s">
        <v>43</v>
      </c>
      <c r="D96" s="27">
        <v>14</v>
      </c>
      <c r="E96" s="27">
        <v>9880021000</v>
      </c>
      <c r="F96" s="80">
        <v>244</v>
      </c>
      <c r="G96" s="40">
        <v>100</v>
      </c>
      <c r="H96" s="70">
        <v>143.30000000000001</v>
      </c>
      <c r="I96" s="70">
        <v>143.30000000000001</v>
      </c>
      <c r="J96" s="102">
        <f t="shared" si="3"/>
        <v>1.4330000000000001</v>
      </c>
      <c r="K96" s="102">
        <f t="shared" si="4"/>
        <v>1</v>
      </c>
    </row>
    <row r="97" spans="1:11" ht="19.5" customHeight="1">
      <c r="A97" s="27" t="s">
        <v>58</v>
      </c>
      <c r="B97" s="69" t="s">
        <v>29</v>
      </c>
      <c r="C97" s="69" t="s">
        <v>43</v>
      </c>
      <c r="D97" s="27">
        <v>14</v>
      </c>
      <c r="E97" s="27">
        <v>9880021000</v>
      </c>
      <c r="F97" s="80">
        <v>850</v>
      </c>
      <c r="G97" s="68"/>
      <c r="H97" s="70">
        <v>5</v>
      </c>
      <c r="I97" s="70">
        <v>5</v>
      </c>
      <c r="J97" s="102"/>
      <c r="K97" s="102">
        <f t="shared" si="4"/>
        <v>1</v>
      </c>
    </row>
    <row r="98" spans="1:11" ht="16.5" customHeight="1">
      <c r="A98" s="31" t="s">
        <v>280</v>
      </c>
      <c r="B98" s="69" t="s">
        <v>29</v>
      </c>
      <c r="C98" s="39" t="s">
        <v>51</v>
      </c>
      <c r="D98" s="31">
        <v>12</v>
      </c>
      <c r="E98" s="39" t="s">
        <v>32</v>
      </c>
      <c r="F98" s="39" t="s">
        <v>33</v>
      </c>
      <c r="G98" s="68">
        <f>SUM(G99:G101)</f>
        <v>1503</v>
      </c>
      <c r="H98" s="66">
        <f>SUM(H99:H101)</f>
        <v>2083.6</v>
      </c>
      <c r="I98" s="66">
        <f>SUM(I99:I101)</f>
        <v>2083.6</v>
      </c>
      <c r="J98" s="102">
        <f t="shared" si="3"/>
        <v>1.3862940785096474</v>
      </c>
      <c r="K98" s="102">
        <f t="shared" si="4"/>
        <v>1</v>
      </c>
    </row>
    <row r="99" spans="1:11" ht="22.5" customHeight="1">
      <c r="A99" s="27" t="s">
        <v>81</v>
      </c>
      <c r="B99" s="39" t="s">
        <v>29</v>
      </c>
      <c r="C99" s="69" t="s">
        <v>51</v>
      </c>
      <c r="D99" s="27">
        <v>12</v>
      </c>
      <c r="E99" s="27">
        <v>9610000590</v>
      </c>
      <c r="F99" s="80">
        <v>111</v>
      </c>
      <c r="G99" s="40">
        <v>1039.2</v>
      </c>
      <c r="H99" s="70">
        <v>1504.3</v>
      </c>
      <c r="I99" s="70">
        <v>1504.3</v>
      </c>
      <c r="J99" s="102">
        <f t="shared" si="3"/>
        <v>1.4475558121632024</v>
      </c>
      <c r="K99" s="102">
        <f t="shared" si="4"/>
        <v>1</v>
      </c>
    </row>
    <row r="100" spans="1:11" ht="61.5" customHeight="1">
      <c r="A100" s="27" t="s">
        <v>84</v>
      </c>
      <c r="B100" s="69" t="s">
        <v>29</v>
      </c>
      <c r="C100" s="69" t="s">
        <v>51</v>
      </c>
      <c r="D100" s="27">
        <v>12</v>
      </c>
      <c r="E100" s="27">
        <v>9610000590</v>
      </c>
      <c r="F100" s="80">
        <v>119</v>
      </c>
      <c r="G100" s="40">
        <v>313.8</v>
      </c>
      <c r="H100" s="70">
        <v>448.3</v>
      </c>
      <c r="I100" s="70">
        <v>448.3</v>
      </c>
      <c r="J100" s="102">
        <f t="shared" si="3"/>
        <v>1.42861695347355</v>
      </c>
      <c r="K100" s="102">
        <f t="shared" si="4"/>
        <v>1</v>
      </c>
    </row>
    <row r="101" spans="1:11" ht="42" customHeight="1">
      <c r="A101" s="27" t="s">
        <v>57</v>
      </c>
      <c r="B101" s="69" t="s">
        <v>29</v>
      </c>
      <c r="C101" s="69" t="s">
        <v>51</v>
      </c>
      <c r="D101" s="27">
        <v>12</v>
      </c>
      <c r="E101" s="27">
        <v>9990000592</v>
      </c>
      <c r="F101" s="80">
        <v>244</v>
      </c>
      <c r="G101" s="40">
        <v>150</v>
      </c>
      <c r="H101" s="70">
        <v>131</v>
      </c>
      <c r="I101" s="70">
        <v>131</v>
      </c>
      <c r="J101" s="102">
        <f t="shared" si="3"/>
        <v>0.87333333333333329</v>
      </c>
      <c r="K101" s="102">
        <f t="shared" si="4"/>
        <v>1</v>
      </c>
    </row>
    <row r="102" spans="1:11" ht="20.25" customHeight="1">
      <c r="A102" s="31" t="s">
        <v>281</v>
      </c>
      <c r="B102" s="69" t="s">
        <v>29</v>
      </c>
      <c r="C102" s="39" t="s">
        <v>31</v>
      </c>
      <c r="D102" s="39" t="s">
        <v>31</v>
      </c>
      <c r="E102" s="39" t="s">
        <v>32</v>
      </c>
      <c r="F102" s="39" t="s">
        <v>33</v>
      </c>
      <c r="G102" s="68">
        <f>G103+G104+G108+G112+G123+G129+G131</f>
        <v>64723.399999999994</v>
      </c>
      <c r="H102" s="66">
        <f>H103+H104+H108+H112+H123+H129+H131</f>
        <v>150004.5</v>
      </c>
      <c r="I102" s="66">
        <f>I103+I104+I108+I112+I123+I129+I131</f>
        <v>149977.9</v>
      </c>
      <c r="J102" s="102">
        <f t="shared" si="3"/>
        <v>2.3172129399877015</v>
      </c>
      <c r="K102" s="102">
        <f t="shared" si="4"/>
        <v>0.99982267198650698</v>
      </c>
    </row>
    <row r="103" spans="1:11" ht="21" customHeight="1">
      <c r="A103" s="31" t="s">
        <v>282</v>
      </c>
      <c r="B103" s="69" t="s">
        <v>29</v>
      </c>
      <c r="C103" s="39" t="s">
        <v>30</v>
      </c>
      <c r="D103" s="39" t="s">
        <v>80</v>
      </c>
      <c r="E103" s="39" t="s">
        <v>32</v>
      </c>
      <c r="F103" s="39"/>
      <c r="G103" s="68"/>
      <c r="H103" s="66">
        <v>310</v>
      </c>
      <c r="I103" s="66">
        <v>310</v>
      </c>
      <c r="J103" s="102"/>
      <c r="K103" s="102">
        <f t="shared" si="4"/>
        <v>1</v>
      </c>
    </row>
    <row r="104" spans="1:11" ht="16.5" customHeight="1" thickBot="1">
      <c r="A104" s="31" t="s">
        <v>100</v>
      </c>
      <c r="B104" s="39" t="s">
        <v>29</v>
      </c>
      <c r="C104" s="39" t="s">
        <v>51</v>
      </c>
      <c r="D104" s="39" t="s">
        <v>31</v>
      </c>
      <c r="E104" s="39" t="s">
        <v>32</v>
      </c>
      <c r="F104" s="39" t="s">
        <v>33</v>
      </c>
      <c r="G104" s="68">
        <f>G105+G107</f>
        <v>500</v>
      </c>
      <c r="H104" s="66">
        <f>SUM(H105:H107)</f>
        <v>75109.3</v>
      </c>
      <c r="I104" s="66">
        <f>SUM(I105:I107)</f>
        <v>75109.3</v>
      </c>
      <c r="J104" s="102">
        <f t="shared" si="3"/>
        <v>150.21860000000001</v>
      </c>
      <c r="K104" s="102">
        <f t="shared" si="4"/>
        <v>1</v>
      </c>
    </row>
    <row r="105" spans="1:11" ht="42.75" customHeight="1" thickBot="1">
      <c r="A105" s="82" t="s">
        <v>141</v>
      </c>
      <c r="B105" s="39" t="s">
        <v>29</v>
      </c>
      <c r="C105" s="39" t="s">
        <v>51</v>
      </c>
      <c r="D105" s="39" t="s">
        <v>93</v>
      </c>
      <c r="E105" s="39" t="s">
        <v>244</v>
      </c>
      <c r="F105" s="39" t="s">
        <v>103</v>
      </c>
      <c r="G105" s="68">
        <v>500</v>
      </c>
      <c r="H105" s="70">
        <v>72348.100000000006</v>
      </c>
      <c r="I105" s="70">
        <v>72348.100000000006</v>
      </c>
      <c r="J105" s="102">
        <f t="shared" si="3"/>
        <v>144.6962</v>
      </c>
      <c r="K105" s="102">
        <f t="shared" si="4"/>
        <v>1</v>
      </c>
    </row>
    <row r="106" spans="1:11" s="20" customFormat="1" ht="42.75" customHeight="1" thickBot="1">
      <c r="A106" s="81" t="s">
        <v>141</v>
      </c>
      <c r="B106" s="69" t="s">
        <v>29</v>
      </c>
      <c r="C106" s="69" t="s">
        <v>51</v>
      </c>
      <c r="D106" s="27">
        <v>12</v>
      </c>
      <c r="E106" s="27">
        <v>9610000590</v>
      </c>
      <c r="F106" s="80">
        <v>243</v>
      </c>
      <c r="G106" s="40"/>
      <c r="H106" s="70">
        <v>1727.5</v>
      </c>
      <c r="I106" s="70">
        <v>1727.5</v>
      </c>
      <c r="J106" s="102"/>
      <c r="K106" s="102">
        <f t="shared" si="4"/>
        <v>1</v>
      </c>
    </row>
    <row r="107" spans="1:11" ht="42" customHeight="1">
      <c r="A107" s="63" t="s">
        <v>57</v>
      </c>
      <c r="B107" s="69" t="s">
        <v>29</v>
      </c>
      <c r="C107" s="69" t="s">
        <v>51</v>
      </c>
      <c r="D107" s="69" t="s">
        <v>93</v>
      </c>
      <c r="E107" s="69" t="s">
        <v>102</v>
      </c>
      <c r="F107" s="69" t="s">
        <v>49</v>
      </c>
      <c r="G107" s="68"/>
      <c r="H107" s="70">
        <v>1033.7</v>
      </c>
      <c r="I107" s="70">
        <v>1033.7</v>
      </c>
      <c r="J107" s="102"/>
      <c r="K107" s="102">
        <f t="shared" si="4"/>
        <v>1</v>
      </c>
    </row>
    <row r="108" spans="1:11" ht="20.25" customHeight="1" thickBot="1">
      <c r="A108" s="31" t="s">
        <v>108</v>
      </c>
      <c r="B108" s="39" t="s">
        <v>29</v>
      </c>
      <c r="C108" s="39" t="s">
        <v>66</v>
      </c>
      <c r="D108" s="39" t="s">
        <v>30</v>
      </c>
      <c r="E108" s="39" t="s">
        <v>32</v>
      </c>
      <c r="F108" s="39" t="s">
        <v>33</v>
      </c>
      <c r="G108" s="68">
        <f t="shared" si="6"/>
        <v>1400</v>
      </c>
      <c r="H108" s="66">
        <f>H109+H110+H111</f>
        <v>2435.8000000000002</v>
      </c>
      <c r="I108" s="66">
        <f>I109+I110+I111</f>
        <v>2435.8000000000002</v>
      </c>
      <c r="J108" s="102">
        <f t="shared" si="3"/>
        <v>1.739857142857143</v>
      </c>
      <c r="K108" s="102">
        <f t="shared" si="4"/>
        <v>1</v>
      </c>
    </row>
    <row r="109" spans="1:11" ht="46.5" customHeight="1" thickBot="1">
      <c r="A109" s="82" t="s">
        <v>141</v>
      </c>
      <c r="B109" s="39" t="s">
        <v>29</v>
      </c>
      <c r="C109" s="39" t="s">
        <v>66</v>
      </c>
      <c r="D109" s="39" t="s">
        <v>30</v>
      </c>
      <c r="E109" s="69" t="s">
        <v>229</v>
      </c>
      <c r="F109" s="83" t="s">
        <v>103</v>
      </c>
      <c r="G109" s="68"/>
      <c r="H109" s="66">
        <v>323.8</v>
      </c>
      <c r="I109" s="66">
        <v>323.8</v>
      </c>
      <c r="J109" s="102"/>
      <c r="K109" s="102">
        <f t="shared" si="4"/>
        <v>1</v>
      </c>
    </row>
    <row r="110" spans="1:11" ht="45.75" customHeight="1">
      <c r="A110" s="27" t="s">
        <v>57</v>
      </c>
      <c r="B110" s="39" t="s">
        <v>29</v>
      </c>
      <c r="C110" s="39" t="s">
        <v>66</v>
      </c>
      <c r="D110" s="39" t="s">
        <v>30</v>
      </c>
      <c r="E110" s="69" t="s">
        <v>229</v>
      </c>
      <c r="F110" s="83" t="s">
        <v>49</v>
      </c>
      <c r="G110" s="68"/>
      <c r="H110" s="66">
        <v>413</v>
      </c>
      <c r="I110" s="66">
        <v>413</v>
      </c>
      <c r="J110" s="102"/>
      <c r="K110" s="102">
        <f t="shared" si="4"/>
        <v>1</v>
      </c>
    </row>
    <row r="111" spans="1:11" ht="45" customHeight="1">
      <c r="A111" s="27" t="s">
        <v>57</v>
      </c>
      <c r="B111" s="39" t="s">
        <v>29</v>
      </c>
      <c r="C111" s="69" t="s">
        <v>66</v>
      </c>
      <c r="D111" s="69" t="s">
        <v>30</v>
      </c>
      <c r="E111" s="27">
        <v>9993500200</v>
      </c>
      <c r="F111" s="80">
        <v>244</v>
      </c>
      <c r="G111" s="68">
        <v>1400</v>
      </c>
      <c r="H111" s="70">
        <v>1699</v>
      </c>
      <c r="I111" s="70">
        <v>1699</v>
      </c>
      <c r="J111" s="102">
        <f t="shared" si="3"/>
        <v>1.2135714285714285</v>
      </c>
      <c r="K111" s="102">
        <f t="shared" si="4"/>
        <v>1</v>
      </c>
    </row>
    <row r="112" spans="1:11" ht="12.75" customHeight="1">
      <c r="A112" s="31" t="s">
        <v>283</v>
      </c>
      <c r="B112" s="39" t="s">
        <v>29</v>
      </c>
      <c r="C112" s="39" t="s">
        <v>66</v>
      </c>
      <c r="D112" s="39" t="s">
        <v>43</v>
      </c>
      <c r="E112" s="39" t="s">
        <v>32</v>
      </c>
      <c r="F112" s="39" t="s">
        <v>33</v>
      </c>
      <c r="G112" s="68">
        <f>G113+G115+G117+G119+G122</f>
        <v>52020.7</v>
      </c>
      <c r="H112" s="66">
        <f>H113+H115+H117+H119+H122</f>
        <v>58638.7</v>
      </c>
      <c r="I112" s="66">
        <f>I113+I115+I117+I119+I122</f>
        <v>58615.7</v>
      </c>
      <c r="J112" s="102">
        <f t="shared" si="3"/>
        <v>1.1267764562952824</v>
      </c>
      <c r="K112" s="102">
        <f t="shared" si="4"/>
        <v>0.99960776756647063</v>
      </c>
    </row>
    <row r="113" spans="1:11" ht="18" customHeight="1">
      <c r="A113" s="31" t="s">
        <v>111</v>
      </c>
      <c r="B113" s="39" t="s">
        <v>29</v>
      </c>
      <c r="C113" s="69" t="s">
        <v>66</v>
      </c>
      <c r="D113" s="69" t="s">
        <v>43</v>
      </c>
      <c r="E113" s="69" t="s">
        <v>112</v>
      </c>
      <c r="F113" s="69" t="s">
        <v>33</v>
      </c>
      <c r="G113" s="69"/>
      <c r="H113" s="66"/>
      <c r="I113" s="66"/>
      <c r="J113" s="102"/>
      <c r="K113" s="102"/>
    </row>
    <row r="114" spans="1:11" ht="42.75" customHeight="1">
      <c r="A114" s="63" t="s">
        <v>57</v>
      </c>
      <c r="B114" s="39" t="s">
        <v>29</v>
      </c>
      <c r="C114" s="69" t="s">
        <v>66</v>
      </c>
      <c r="D114" s="69" t="s">
        <v>43</v>
      </c>
      <c r="E114" s="69" t="s">
        <v>112</v>
      </c>
      <c r="F114" s="69" t="s">
        <v>49</v>
      </c>
      <c r="G114" s="69"/>
      <c r="H114" s="70"/>
      <c r="I114" s="70"/>
      <c r="J114" s="102"/>
      <c r="K114" s="102"/>
    </row>
    <row r="115" spans="1:11" ht="18.75" customHeight="1">
      <c r="A115" s="31" t="s">
        <v>113</v>
      </c>
      <c r="B115" s="69" t="s">
        <v>29</v>
      </c>
      <c r="C115" s="39" t="s">
        <v>66</v>
      </c>
      <c r="D115" s="39" t="s">
        <v>43</v>
      </c>
      <c r="E115" s="39" t="s">
        <v>114</v>
      </c>
      <c r="F115" s="39" t="s">
        <v>33</v>
      </c>
      <c r="G115" s="39"/>
      <c r="H115" s="66">
        <v>3041.7</v>
      </c>
      <c r="I115" s="66">
        <v>3041.7</v>
      </c>
      <c r="J115" s="102"/>
      <c r="K115" s="102">
        <f t="shared" si="4"/>
        <v>1</v>
      </c>
    </row>
    <row r="116" spans="1:11" ht="39.75" customHeight="1">
      <c r="A116" s="63" t="s">
        <v>57</v>
      </c>
      <c r="B116" s="39" t="s">
        <v>29</v>
      </c>
      <c r="C116" s="69" t="s">
        <v>66</v>
      </c>
      <c r="D116" s="69" t="s">
        <v>43</v>
      </c>
      <c r="E116" s="69" t="s">
        <v>114</v>
      </c>
      <c r="F116" s="69" t="s">
        <v>49</v>
      </c>
      <c r="G116" s="69"/>
      <c r="H116" s="70">
        <v>3041.7</v>
      </c>
      <c r="I116" s="70">
        <v>3041.7</v>
      </c>
      <c r="J116" s="102"/>
      <c r="K116" s="102">
        <f t="shared" si="4"/>
        <v>1</v>
      </c>
    </row>
    <row r="117" spans="1:11" ht="28.5" customHeight="1">
      <c r="A117" s="72" t="s">
        <v>115</v>
      </c>
      <c r="B117" s="69" t="s">
        <v>29</v>
      </c>
      <c r="C117" s="39" t="s">
        <v>66</v>
      </c>
      <c r="D117" s="39" t="s">
        <v>43</v>
      </c>
      <c r="E117" s="39" t="s">
        <v>116</v>
      </c>
      <c r="F117" s="39" t="s">
        <v>33</v>
      </c>
      <c r="G117" s="95"/>
      <c r="H117" s="88">
        <v>57.5</v>
      </c>
      <c r="I117" s="88">
        <v>57.5</v>
      </c>
      <c r="J117" s="102"/>
      <c r="K117" s="102">
        <f t="shared" si="4"/>
        <v>1</v>
      </c>
    </row>
    <row r="118" spans="1:11" ht="37.5" customHeight="1">
      <c r="A118" s="63" t="s">
        <v>57</v>
      </c>
      <c r="B118" s="69" t="s">
        <v>29</v>
      </c>
      <c r="C118" s="69" t="s">
        <v>66</v>
      </c>
      <c r="D118" s="69" t="s">
        <v>43</v>
      </c>
      <c r="E118" s="69" t="s">
        <v>116</v>
      </c>
      <c r="F118" s="69" t="s">
        <v>49</v>
      </c>
      <c r="G118" s="94"/>
      <c r="H118" s="71">
        <v>57.5</v>
      </c>
      <c r="I118" s="71">
        <v>57.5</v>
      </c>
      <c r="J118" s="102"/>
      <c r="K118" s="102">
        <f t="shared" si="4"/>
        <v>1</v>
      </c>
    </row>
    <row r="119" spans="1:11" ht="41.25" customHeight="1">
      <c r="A119" s="72" t="s">
        <v>117</v>
      </c>
      <c r="B119" s="69" t="s">
        <v>29</v>
      </c>
      <c r="C119" s="39" t="s">
        <v>66</v>
      </c>
      <c r="D119" s="39" t="s">
        <v>43</v>
      </c>
      <c r="E119" s="39" t="s">
        <v>32</v>
      </c>
      <c r="F119" s="39" t="s">
        <v>33</v>
      </c>
      <c r="G119" s="68">
        <f>G120+G121</f>
        <v>2807.2</v>
      </c>
      <c r="H119" s="66">
        <f>H120+H121</f>
        <v>6326</v>
      </c>
      <c r="I119" s="66">
        <f>I120+I121</f>
        <v>6303</v>
      </c>
      <c r="J119" s="102">
        <f t="shared" si="3"/>
        <v>2.2452978056426334</v>
      </c>
      <c r="K119" s="102">
        <f t="shared" si="4"/>
        <v>0.99636421119190643</v>
      </c>
    </row>
    <row r="120" spans="1:11" ht="44.25" customHeight="1">
      <c r="A120" s="27" t="s">
        <v>101</v>
      </c>
      <c r="B120" s="39" t="s">
        <v>29</v>
      </c>
      <c r="C120" s="69" t="s">
        <v>66</v>
      </c>
      <c r="D120" s="69" t="s">
        <v>43</v>
      </c>
      <c r="E120" s="27">
        <v>9996000500</v>
      </c>
      <c r="F120" s="80">
        <v>244</v>
      </c>
      <c r="G120" s="80">
        <v>2807.2</v>
      </c>
      <c r="H120" s="66">
        <v>6100.6</v>
      </c>
      <c r="I120" s="66">
        <v>6077.6</v>
      </c>
      <c r="J120" s="102">
        <f t="shared" si="3"/>
        <v>2.1650042747221434</v>
      </c>
      <c r="K120" s="102">
        <f t="shared" si="4"/>
        <v>0.9962298790282923</v>
      </c>
    </row>
    <row r="121" spans="1:11" ht="23.25" customHeight="1">
      <c r="A121" s="27" t="s">
        <v>58</v>
      </c>
      <c r="B121" s="39" t="s">
        <v>29</v>
      </c>
      <c r="C121" s="69" t="s">
        <v>66</v>
      </c>
      <c r="D121" s="69" t="s">
        <v>43</v>
      </c>
      <c r="E121" s="27">
        <v>9996000500</v>
      </c>
      <c r="F121" s="80">
        <v>850</v>
      </c>
      <c r="G121" s="80"/>
      <c r="H121" s="66">
        <v>225.4</v>
      </c>
      <c r="I121" s="66">
        <v>225.4</v>
      </c>
      <c r="J121" s="102"/>
      <c r="K121" s="102">
        <f t="shared" si="4"/>
        <v>1</v>
      </c>
    </row>
    <row r="122" spans="1:11" ht="54" customHeight="1">
      <c r="A122" s="13" t="s">
        <v>119</v>
      </c>
      <c r="B122" s="10" t="s">
        <v>29</v>
      </c>
      <c r="C122" s="10" t="s">
        <v>66</v>
      </c>
      <c r="D122" s="10" t="s">
        <v>43</v>
      </c>
      <c r="E122" s="10" t="s">
        <v>120</v>
      </c>
      <c r="F122" s="10" t="s">
        <v>103</v>
      </c>
      <c r="G122" s="10" t="s">
        <v>341</v>
      </c>
      <c r="H122" s="66">
        <v>49213.5</v>
      </c>
      <c r="I122" s="66">
        <v>49213.5</v>
      </c>
      <c r="J122" s="102">
        <f t="shared" si="3"/>
        <v>1</v>
      </c>
      <c r="K122" s="102">
        <f t="shared" si="4"/>
        <v>1</v>
      </c>
    </row>
    <row r="123" spans="1:11" ht="18.75" customHeight="1">
      <c r="A123" s="31" t="s">
        <v>284</v>
      </c>
      <c r="B123" s="69" t="s">
        <v>29</v>
      </c>
      <c r="C123" s="39" t="s">
        <v>66</v>
      </c>
      <c r="D123" s="39" t="s">
        <v>66</v>
      </c>
      <c r="E123" s="39" t="s">
        <v>32</v>
      </c>
      <c r="F123" s="39" t="s">
        <v>33</v>
      </c>
      <c r="G123" s="68">
        <f>G124+G125+G126+G127+G128</f>
        <v>7101.2</v>
      </c>
      <c r="H123" s="66">
        <f>SUM(H124:H127)</f>
        <v>6982.7</v>
      </c>
      <c r="I123" s="66">
        <f>SUM(I124:I127)</f>
        <v>6979.0999999999995</v>
      </c>
      <c r="J123" s="102">
        <f t="shared" si="3"/>
        <v>0.98280572297639834</v>
      </c>
      <c r="K123" s="102">
        <f t="shared" si="4"/>
        <v>0.99948444011628734</v>
      </c>
    </row>
    <row r="124" spans="1:11" ht="21" customHeight="1">
      <c r="A124" s="27" t="s">
        <v>81</v>
      </c>
      <c r="B124" s="39" t="s">
        <v>29</v>
      </c>
      <c r="C124" s="39" t="s">
        <v>66</v>
      </c>
      <c r="D124" s="39" t="s">
        <v>66</v>
      </c>
      <c r="E124" s="27">
        <v>9990000590</v>
      </c>
      <c r="F124" s="80">
        <v>111</v>
      </c>
      <c r="G124" s="99">
        <v>5176</v>
      </c>
      <c r="H124" s="70">
        <v>5074.5</v>
      </c>
      <c r="I124" s="70">
        <v>5070.8999999999996</v>
      </c>
      <c r="J124" s="102">
        <f t="shared" si="3"/>
        <v>0.97969474497681597</v>
      </c>
      <c r="K124" s="102">
        <f t="shared" si="4"/>
        <v>0.9992905704995565</v>
      </c>
    </row>
    <row r="125" spans="1:11" ht="57.75" customHeight="1">
      <c r="A125" s="27" t="s">
        <v>84</v>
      </c>
      <c r="B125" s="39" t="s">
        <v>29</v>
      </c>
      <c r="C125" s="39" t="s">
        <v>66</v>
      </c>
      <c r="D125" s="39" t="s">
        <v>66</v>
      </c>
      <c r="E125" s="27">
        <v>9990000590</v>
      </c>
      <c r="F125" s="69" t="s">
        <v>85</v>
      </c>
      <c r="G125" s="69" t="s">
        <v>342</v>
      </c>
      <c r="H125" s="70">
        <v>1563.2</v>
      </c>
      <c r="I125" s="70">
        <v>1563.2</v>
      </c>
      <c r="J125" s="102">
        <f t="shared" si="3"/>
        <v>1</v>
      </c>
      <c r="K125" s="102">
        <f t="shared" si="4"/>
        <v>1</v>
      </c>
    </row>
    <row r="126" spans="1:11" s="20" customFormat="1" ht="39" customHeight="1">
      <c r="A126" s="27" t="s">
        <v>55</v>
      </c>
      <c r="B126" s="39" t="s">
        <v>29</v>
      </c>
      <c r="C126" s="39" t="s">
        <v>66</v>
      </c>
      <c r="D126" s="39" t="s">
        <v>66</v>
      </c>
      <c r="E126" s="27">
        <v>9990000590</v>
      </c>
      <c r="F126" s="98" t="s">
        <v>56</v>
      </c>
      <c r="G126" s="98" t="s">
        <v>343</v>
      </c>
      <c r="H126" s="70"/>
      <c r="I126" s="70"/>
      <c r="J126" s="102"/>
      <c r="K126" s="102"/>
    </row>
    <row r="127" spans="1:11" ht="43.5" customHeight="1">
      <c r="A127" s="27" t="s">
        <v>57</v>
      </c>
      <c r="B127" s="69" t="s">
        <v>29</v>
      </c>
      <c r="C127" s="69" t="s">
        <v>66</v>
      </c>
      <c r="D127" s="69" t="s">
        <v>66</v>
      </c>
      <c r="E127" s="27">
        <v>9990000590</v>
      </c>
      <c r="F127" s="80">
        <v>244</v>
      </c>
      <c r="G127" s="99">
        <v>315</v>
      </c>
      <c r="H127" s="70">
        <v>345</v>
      </c>
      <c r="I127" s="70">
        <v>345</v>
      </c>
      <c r="J127" s="102">
        <f t="shared" si="3"/>
        <v>1.0952380952380953</v>
      </c>
      <c r="K127" s="102">
        <f t="shared" si="4"/>
        <v>1</v>
      </c>
    </row>
    <row r="128" spans="1:11" s="20" customFormat="1" ht="22.5" customHeight="1">
      <c r="A128" s="27" t="s">
        <v>58</v>
      </c>
      <c r="B128" s="69" t="s">
        <v>29</v>
      </c>
      <c r="C128" s="69" t="s">
        <v>66</v>
      </c>
      <c r="D128" s="69" t="s">
        <v>66</v>
      </c>
      <c r="E128" s="27">
        <v>9990000590</v>
      </c>
      <c r="F128" s="80">
        <v>800</v>
      </c>
      <c r="G128" s="99">
        <v>2</v>
      </c>
      <c r="H128" s="70"/>
      <c r="I128" s="70"/>
      <c r="J128" s="102"/>
      <c r="K128" s="102"/>
    </row>
    <row r="129" spans="1:11" ht="30.75" customHeight="1">
      <c r="A129" s="31" t="s">
        <v>165</v>
      </c>
      <c r="B129" s="69" t="s">
        <v>29</v>
      </c>
      <c r="C129" s="39" t="s">
        <v>155</v>
      </c>
      <c r="D129" s="39" t="s">
        <v>51</v>
      </c>
      <c r="E129" s="39" t="s">
        <v>32</v>
      </c>
      <c r="F129" s="39" t="s">
        <v>33</v>
      </c>
      <c r="G129" s="39" t="s">
        <v>344</v>
      </c>
      <c r="H129" s="66">
        <v>3701.5</v>
      </c>
      <c r="I129" s="66">
        <v>3701.5</v>
      </c>
      <c r="J129" s="102">
        <f t="shared" si="3"/>
        <v>1</v>
      </c>
      <c r="K129" s="102">
        <f t="shared" si="4"/>
        <v>1</v>
      </c>
    </row>
    <row r="130" spans="1:11" ht="71.25" customHeight="1">
      <c r="A130" s="27" t="s">
        <v>285</v>
      </c>
      <c r="B130" s="69" t="s">
        <v>29</v>
      </c>
      <c r="C130" s="69" t="s">
        <v>155</v>
      </c>
      <c r="D130" s="69" t="s">
        <v>51</v>
      </c>
      <c r="E130" s="69" t="s">
        <v>166</v>
      </c>
      <c r="F130" s="69" t="s">
        <v>167</v>
      </c>
      <c r="G130" s="69" t="s">
        <v>344</v>
      </c>
      <c r="H130" s="70">
        <v>3701.5</v>
      </c>
      <c r="I130" s="70">
        <v>3701.5</v>
      </c>
      <c r="J130" s="102">
        <f t="shared" si="3"/>
        <v>1</v>
      </c>
      <c r="K130" s="102">
        <f t="shared" si="4"/>
        <v>1</v>
      </c>
    </row>
    <row r="131" spans="1:11" ht="18.75" customHeight="1" thickBot="1">
      <c r="A131" s="31" t="s">
        <v>272</v>
      </c>
      <c r="B131" s="39" t="s">
        <v>29</v>
      </c>
      <c r="C131" s="39" t="s">
        <v>75</v>
      </c>
      <c r="D131" s="39" t="s">
        <v>35</v>
      </c>
      <c r="E131" s="39" t="s">
        <v>32</v>
      </c>
      <c r="F131" s="39" t="s">
        <v>33</v>
      </c>
      <c r="G131" s="39"/>
      <c r="H131" s="66">
        <v>2826.5</v>
      </c>
      <c r="I131" s="66">
        <v>2826.5</v>
      </c>
      <c r="J131" s="102"/>
      <c r="K131" s="102">
        <f t="shared" si="4"/>
        <v>1</v>
      </c>
    </row>
    <row r="132" spans="1:11" ht="48" customHeight="1" thickBot="1">
      <c r="A132" s="81" t="s">
        <v>141</v>
      </c>
      <c r="B132" s="69" t="s">
        <v>29</v>
      </c>
      <c r="C132" s="69" t="s">
        <v>75</v>
      </c>
      <c r="D132" s="69" t="s">
        <v>35</v>
      </c>
      <c r="E132" s="69" t="s">
        <v>177</v>
      </c>
      <c r="F132" s="69" t="s">
        <v>103</v>
      </c>
      <c r="G132" s="69"/>
      <c r="H132" s="70">
        <v>2826.5</v>
      </c>
      <c r="I132" s="70">
        <v>2826.5</v>
      </c>
      <c r="J132" s="102"/>
      <c r="K132" s="102">
        <f t="shared" si="4"/>
        <v>1</v>
      </c>
    </row>
    <row r="133" spans="1:11" ht="21" customHeight="1" thickBot="1">
      <c r="A133" s="31" t="s">
        <v>286</v>
      </c>
      <c r="B133" s="69" t="s">
        <v>29</v>
      </c>
      <c r="C133" s="39" t="s">
        <v>31</v>
      </c>
      <c r="D133" s="39" t="s">
        <v>31</v>
      </c>
      <c r="E133" s="39" t="s">
        <v>32</v>
      </c>
      <c r="F133" s="39" t="s">
        <v>33</v>
      </c>
      <c r="G133" s="68">
        <f>G134+G135+G138+G149</f>
        <v>34402</v>
      </c>
      <c r="H133" s="66">
        <f>H134+H135+H138+H149</f>
        <v>37696.699999999997</v>
      </c>
      <c r="I133" s="66">
        <f t="shared" ref="I133" si="10">I134+I135+I138+I149</f>
        <v>36090.299999999996</v>
      </c>
      <c r="J133" s="102">
        <f t="shared" si="3"/>
        <v>1.0490756351374919</v>
      </c>
      <c r="K133" s="102">
        <f t="shared" si="4"/>
        <v>0.95738619030312999</v>
      </c>
    </row>
    <row r="134" spans="1:11" ht="42.75" customHeight="1" thickBot="1">
      <c r="A134" s="84" t="s">
        <v>89</v>
      </c>
      <c r="B134" s="85" t="s">
        <v>29</v>
      </c>
      <c r="C134" s="85" t="s">
        <v>30</v>
      </c>
      <c r="D134" s="86">
        <v>13</v>
      </c>
      <c r="E134" s="86">
        <v>410066460</v>
      </c>
      <c r="F134" s="86">
        <v>244</v>
      </c>
      <c r="G134" s="86">
        <v>1000</v>
      </c>
      <c r="H134" s="87">
        <v>675</v>
      </c>
      <c r="I134" s="87">
        <v>673.9</v>
      </c>
      <c r="J134" s="102">
        <f t="shared" si="3"/>
        <v>0.67389999999999994</v>
      </c>
      <c r="K134" s="102">
        <f t="shared" si="4"/>
        <v>0.99837037037037035</v>
      </c>
    </row>
    <row r="135" spans="1:11" ht="15.75" thickBot="1">
      <c r="A135" s="31" t="s">
        <v>100</v>
      </c>
      <c r="B135" s="39" t="s">
        <v>29</v>
      </c>
      <c r="C135" s="39" t="s">
        <v>51</v>
      </c>
      <c r="D135" s="39" t="s">
        <v>31</v>
      </c>
      <c r="E135" s="39" t="s">
        <v>32</v>
      </c>
      <c r="F135" s="39" t="s">
        <v>33</v>
      </c>
      <c r="G135" s="77">
        <f>G136+G137</f>
        <v>3555</v>
      </c>
      <c r="H135" s="88">
        <f>H136+H137</f>
        <v>4870.8</v>
      </c>
      <c r="I135" s="88">
        <f t="shared" ref="I135" si="11">I136+I137</f>
        <v>4870.0999999999995</v>
      </c>
      <c r="J135" s="102">
        <f t="shared" si="3"/>
        <v>1.3699296765119549</v>
      </c>
      <c r="K135" s="102">
        <f t="shared" si="4"/>
        <v>0.99985628644165214</v>
      </c>
    </row>
    <row r="136" spans="1:11" ht="40.5" customHeight="1" thickBot="1">
      <c r="A136" s="81" t="s">
        <v>141</v>
      </c>
      <c r="B136" s="69" t="s">
        <v>29</v>
      </c>
      <c r="C136" s="69" t="s">
        <v>51</v>
      </c>
      <c r="D136" s="69" t="s">
        <v>93</v>
      </c>
      <c r="E136" s="69" t="s">
        <v>102</v>
      </c>
      <c r="F136" s="39" t="s">
        <v>103</v>
      </c>
      <c r="G136" s="95" t="s">
        <v>345</v>
      </c>
      <c r="H136" s="88">
        <v>203.6</v>
      </c>
      <c r="I136" s="88">
        <v>202.9</v>
      </c>
      <c r="J136" s="102">
        <f t="shared" si="3"/>
        <v>5.7074542897327711E-2</v>
      </c>
      <c r="K136" s="102">
        <f t="shared" si="4"/>
        <v>0.99656188605108065</v>
      </c>
    </row>
    <row r="137" spans="1:11" ht="42" customHeight="1">
      <c r="A137" s="63" t="s">
        <v>57</v>
      </c>
      <c r="B137" s="69" t="s">
        <v>29</v>
      </c>
      <c r="C137" s="69" t="s">
        <v>51</v>
      </c>
      <c r="D137" s="69" t="s">
        <v>93</v>
      </c>
      <c r="E137" s="69" t="s">
        <v>102</v>
      </c>
      <c r="F137" s="69" t="s">
        <v>49</v>
      </c>
      <c r="G137" s="94"/>
      <c r="H137" s="71">
        <v>4667.2</v>
      </c>
      <c r="I137" s="71">
        <v>4667.2</v>
      </c>
      <c r="J137" s="102"/>
      <c r="K137" s="102">
        <f t="shared" ref="K137:K200" si="12">I137/H137</f>
        <v>1</v>
      </c>
    </row>
    <row r="138" spans="1:11" ht="16.5" customHeight="1">
      <c r="A138" s="31" t="s">
        <v>283</v>
      </c>
      <c r="B138" s="39" t="s">
        <v>29</v>
      </c>
      <c r="C138" s="39" t="s">
        <v>66</v>
      </c>
      <c r="D138" s="39" t="s">
        <v>43</v>
      </c>
      <c r="E138" s="39" t="s">
        <v>32</v>
      </c>
      <c r="F138" s="39" t="s">
        <v>33</v>
      </c>
      <c r="G138" s="68">
        <f>G139+G142+G144+G146</f>
        <v>20616.8</v>
      </c>
      <c r="H138" s="66">
        <f>H139+H142+H144+H146</f>
        <v>22071</v>
      </c>
      <c r="I138" s="66">
        <f t="shared" ref="I138" si="13">I139+I142+I144+I146</f>
        <v>20658</v>
      </c>
      <c r="J138" s="102">
        <f t="shared" ref="J138:J200" si="14">I138/G138</f>
        <v>1.0019983702611464</v>
      </c>
      <c r="K138" s="102">
        <f t="shared" si="12"/>
        <v>0.93597933940464861</v>
      </c>
    </row>
    <row r="139" spans="1:11" ht="20.25" customHeight="1">
      <c r="A139" s="31" t="s">
        <v>111</v>
      </c>
      <c r="B139" s="39" t="s">
        <v>29</v>
      </c>
      <c r="C139" s="69" t="s">
        <v>66</v>
      </c>
      <c r="D139" s="69" t="s">
        <v>43</v>
      </c>
      <c r="E139" s="69" t="s">
        <v>112</v>
      </c>
      <c r="F139" s="69" t="s">
        <v>33</v>
      </c>
      <c r="G139" s="69" t="s">
        <v>346</v>
      </c>
      <c r="H139" s="66">
        <f>H140+H141</f>
        <v>5113.1000000000004</v>
      </c>
      <c r="I139" s="66">
        <f t="shared" ref="I139" si="15">I140+I141</f>
        <v>5110.3</v>
      </c>
      <c r="J139" s="102">
        <f t="shared" si="14"/>
        <v>0.94810760667903526</v>
      </c>
      <c r="K139" s="102">
        <f t="shared" si="12"/>
        <v>0.99945238700592587</v>
      </c>
    </row>
    <row r="140" spans="1:11" ht="43.5" customHeight="1">
      <c r="A140" s="63" t="s">
        <v>57</v>
      </c>
      <c r="B140" s="39" t="s">
        <v>29</v>
      </c>
      <c r="C140" s="69" t="s">
        <v>66</v>
      </c>
      <c r="D140" s="69" t="s">
        <v>43</v>
      </c>
      <c r="E140" s="69" t="s">
        <v>112</v>
      </c>
      <c r="F140" s="69" t="s">
        <v>49</v>
      </c>
      <c r="G140" s="94" t="s">
        <v>346</v>
      </c>
      <c r="H140" s="71">
        <v>5073.8</v>
      </c>
      <c r="I140" s="71">
        <v>5071.6000000000004</v>
      </c>
      <c r="J140" s="102">
        <f t="shared" si="14"/>
        <v>0.94092764378478666</v>
      </c>
      <c r="K140" s="102">
        <f t="shared" si="12"/>
        <v>0.99956639993693097</v>
      </c>
    </row>
    <row r="141" spans="1:11" ht="20.25" customHeight="1">
      <c r="A141" s="27" t="s">
        <v>58</v>
      </c>
      <c r="B141" s="39" t="s">
        <v>29</v>
      </c>
      <c r="C141" s="69" t="s">
        <v>66</v>
      </c>
      <c r="D141" s="69" t="s">
        <v>43</v>
      </c>
      <c r="E141" s="69" t="s">
        <v>112</v>
      </c>
      <c r="F141" s="69" t="s">
        <v>73</v>
      </c>
      <c r="G141" s="94"/>
      <c r="H141" s="71">
        <v>39.299999999999997</v>
      </c>
      <c r="I141" s="71">
        <v>38.700000000000003</v>
      </c>
      <c r="J141" s="102"/>
      <c r="K141" s="102">
        <f t="shared" si="12"/>
        <v>0.98473282442748111</v>
      </c>
    </row>
    <row r="142" spans="1:11" ht="18" customHeight="1">
      <c r="A142" s="31" t="s">
        <v>113</v>
      </c>
      <c r="B142" s="69" t="s">
        <v>29</v>
      </c>
      <c r="C142" s="39" t="s">
        <v>66</v>
      </c>
      <c r="D142" s="39" t="s">
        <v>43</v>
      </c>
      <c r="E142" s="39" t="s">
        <v>114</v>
      </c>
      <c r="F142" s="39" t="s">
        <v>33</v>
      </c>
      <c r="G142" s="39" t="s">
        <v>347</v>
      </c>
      <c r="H142" s="66">
        <v>3000</v>
      </c>
      <c r="I142" s="66">
        <v>2337.9</v>
      </c>
      <c r="J142" s="102">
        <f t="shared" si="14"/>
        <v>0.83496428571428571</v>
      </c>
      <c r="K142" s="102">
        <f t="shared" si="12"/>
        <v>0.77929999999999999</v>
      </c>
    </row>
    <row r="143" spans="1:11" ht="42" customHeight="1">
      <c r="A143" s="63" t="s">
        <v>57</v>
      </c>
      <c r="B143" s="39" t="s">
        <v>29</v>
      </c>
      <c r="C143" s="69" t="s">
        <v>66</v>
      </c>
      <c r="D143" s="69" t="s">
        <v>43</v>
      </c>
      <c r="E143" s="69" t="s">
        <v>114</v>
      </c>
      <c r="F143" s="69" t="s">
        <v>49</v>
      </c>
      <c r="G143" s="94" t="s">
        <v>347</v>
      </c>
      <c r="H143" s="71">
        <v>3000</v>
      </c>
      <c r="I143" s="71">
        <v>2337.9</v>
      </c>
      <c r="J143" s="102">
        <f t="shared" si="14"/>
        <v>0.83496428571428571</v>
      </c>
      <c r="K143" s="102">
        <f t="shared" si="12"/>
        <v>0.77929999999999999</v>
      </c>
    </row>
    <row r="144" spans="1:11" ht="28.5" customHeight="1">
      <c r="A144" s="72" t="s">
        <v>115</v>
      </c>
      <c r="B144" s="69" t="s">
        <v>29</v>
      </c>
      <c r="C144" s="39" t="s">
        <v>66</v>
      </c>
      <c r="D144" s="39" t="s">
        <v>43</v>
      </c>
      <c r="E144" s="39" t="s">
        <v>116</v>
      </c>
      <c r="F144" s="39" t="s">
        <v>33</v>
      </c>
      <c r="G144" s="95" t="s">
        <v>348</v>
      </c>
      <c r="H144" s="88">
        <v>195.3</v>
      </c>
      <c r="I144" s="88">
        <v>194.5</v>
      </c>
      <c r="J144" s="102">
        <f t="shared" si="14"/>
        <v>1.215625</v>
      </c>
      <c r="K144" s="102">
        <f t="shared" si="12"/>
        <v>0.9959037378392217</v>
      </c>
    </row>
    <row r="145" spans="1:11" ht="43.5" customHeight="1">
      <c r="A145" s="63" t="s">
        <v>57</v>
      </c>
      <c r="B145" s="69" t="s">
        <v>29</v>
      </c>
      <c r="C145" s="69" t="s">
        <v>66</v>
      </c>
      <c r="D145" s="69" t="s">
        <v>43</v>
      </c>
      <c r="E145" s="69" t="s">
        <v>116</v>
      </c>
      <c r="F145" s="69" t="s">
        <v>49</v>
      </c>
      <c r="G145" s="94" t="s">
        <v>348</v>
      </c>
      <c r="H145" s="71">
        <v>195.3</v>
      </c>
      <c r="I145" s="71">
        <v>194.5</v>
      </c>
      <c r="J145" s="102">
        <f t="shared" si="14"/>
        <v>1.215625</v>
      </c>
      <c r="K145" s="102">
        <f t="shared" si="12"/>
        <v>0.9959037378392217</v>
      </c>
    </row>
    <row r="146" spans="1:11" ht="35.25" customHeight="1">
      <c r="A146" s="72" t="s">
        <v>117</v>
      </c>
      <c r="B146" s="39" t="s">
        <v>29</v>
      </c>
      <c r="C146" s="39" t="s">
        <v>66</v>
      </c>
      <c r="D146" s="39" t="s">
        <v>43</v>
      </c>
      <c r="E146" s="39" t="s">
        <v>118</v>
      </c>
      <c r="F146" s="39" t="s">
        <v>33</v>
      </c>
      <c r="G146" s="95" t="s">
        <v>349</v>
      </c>
      <c r="H146" s="88">
        <f>H147+H148</f>
        <v>13762.6</v>
      </c>
      <c r="I146" s="88">
        <f>I147+I148</f>
        <v>13015.300000000001</v>
      </c>
      <c r="J146" s="102">
        <f t="shared" si="14"/>
        <v>1.0610183584961035</v>
      </c>
      <c r="K146" s="102">
        <f t="shared" si="12"/>
        <v>0.94570066702512612</v>
      </c>
    </row>
    <row r="147" spans="1:11" ht="45" customHeight="1">
      <c r="A147" s="63" t="s">
        <v>57</v>
      </c>
      <c r="B147" s="69" t="s">
        <v>29</v>
      </c>
      <c r="C147" s="69" t="s">
        <v>66</v>
      </c>
      <c r="D147" s="69" t="s">
        <v>43</v>
      </c>
      <c r="E147" s="69" t="s">
        <v>118</v>
      </c>
      <c r="F147" s="69" t="s">
        <v>49</v>
      </c>
      <c r="G147" s="94" t="s">
        <v>349</v>
      </c>
      <c r="H147" s="71">
        <v>13694.4</v>
      </c>
      <c r="I147" s="71">
        <v>12947.1</v>
      </c>
      <c r="J147" s="102">
        <f t="shared" si="14"/>
        <v>1.0554586363191705</v>
      </c>
      <c r="K147" s="102">
        <f t="shared" si="12"/>
        <v>0.94543024886084825</v>
      </c>
    </row>
    <row r="148" spans="1:11" ht="21.75" customHeight="1">
      <c r="A148" s="27" t="s">
        <v>58</v>
      </c>
      <c r="B148" s="69" t="s">
        <v>29</v>
      </c>
      <c r="C148" s="69" t="s">
        <v>66</v>
      </c>
      <c r="D148" s="69" t="s">
        <v>43</v>
      </c>
      <c r="E148" s="69" t="s">
        <v>118</v>
      </c>
      <c r="F148" s="69" t="s">
        <v>73</v>
      </c>
      <c r="G148" s="94"/>
      <c r="H148" s="71">
        <v>68.2</v>
      </c>
      <c r="I148" s="71">
        <v>68.2</v>
      </c>
      <c r="J148" s="102"/>
      <c r="K148" s="102">
        <f t="shared" si="12"/>
        <v>1</v>
      </c>
    </row>
    <row r="149" spans="1:11" ht="18.75" customHeight="1">
      <c r="A149" s="31" t="s">
        <v>287</v>
      </c>
      <c r="B149" s="39" t="s">
        <v>29</v>
      </c>
      <c r="C149" s="39" t="s">
        <v>66</v>
      </c>
      <c r="D149" s="39" t="s">
        <v>66</v>
      </c>
      <c r="E149" s="39" t="s">
        <v>32</v>
      </c>
      <c r="F149" s="39" t="s">
        <v>33</v>
      </c>
      <c r="G149" s="68">
        <f>G150+G151+G152+G153+G154</f>
        <v>9230.2000000000007</v>
      </c>
      <c r="H149" s="66">
        <f>SUM(H150:H154)</f>
        <v>10079.899999999998</v>
      </c>
      <c r="I149" s="66">
        <f>SUM(I150:I154)</f>
        <v>9888.2999999999975</v>
      </c>
      <c r="J149" s="102">
        <f t="shared" si="14"/>
        <v>1.0712985634114101</v>
      </c>
      <c r="K149" s="102">
        <f t="shared" si="12"/>
        <v>0.98099187491939399</v>
      </c>
    </row>
    <row r="150" spans="1:11" ht="24" customHeight="1">
      <c r="A150" s="27" t="s">
        <v>81</v>
      </c>
      <c r="B150" s="69" t="s">
        <v>29</v>
      </c>
      <c r="C150" s="69" t="s">
        <v>66</v>
      </c>
      <c r="D150" s="69" t="s">
        <v>66</v>
      </c>
      <c r="E150" s="69" t="s">
        <v>122</v>
      </c>
      <c r="F150" s="69" t="s">
        <v>83</v>
      </c>
      <c r="G150" s="69" t="s">
        <v>350</v>
      </c>
      <c r="H150" s="70">
        <v>6330.4</v>
      </c>
      <c r="I150" s="70">
        <v>6330.4</v>
      </c>
      <c r="J150" s="102">
        <f t="shared" si="14"/>
        <v>1.0640758421300343</v>
      </c>
      <c r="K150" s="102">
        <f t="shared" si="12"/>
        <v>1</v>
      </c>
    </row>
    <row r="151" spans="1:11" ht="57" customHeight="1">
      <c r="A151" s="27" t="s">
        <v>84</v>
      </c>
      <c r="B151" s="39" t="s">
        <v>29</v>
      </c>
      <c r="C151" s="69" t="s">
        <v>66</v>
      </c>
      <c r="D151" s="69" t="s">
        <v>66</v>
      </c>
      <c r="E151" s="69" t="s">
        <v>122</v>
      </c>
      <c r="F151" s="69" t="s">
        <v>85</v>
      </c>
      <c r="G151" s="69" t="s">
        <v>351</v>
      </c>
      <c r="H151" s="70">
        <v>1845.7</v>
      </c>
      <c r="I151" s="70">
        <v>1845.7</v>
      </c>
      <c r="J151" s="102">
        <f t="shared" si="14"/>
        <v>1.0271007234279355</v>
      </c>
      <c r="K151" s="102">
        <f t="shared" si="12"/>
        <v>1</v>
      </c>
    </row>
    <row r="152" spans="1:11" ht="43.5" customHeight="1">
      <c r="A152" s="27" t="s">
        <v>55</v>
      </c>
      <c r="B152" s="69" t="s">
        <v>29</v>
      </c>
      <c r="C152" s="69" t="s">
        <v>66</v>
      </c>
      <c r="D152" s="69" t="s">
        <v>66</v>
      </c>
      <c r="E152" s="69" t="s">
        <v>288</v>
      </c>
      <c r="F152" s="69" t="s">
        <v>56</v>
      </c>
      <c r="G152" s="69" t="s">
        <v>352</v>
      </c>
      <c r="H152" s="70">
        <v>20</v>
      </c>
      <c r="I152" s="70">
        <v>17</v>
      </c>
      <c r="J152" s="102">
        <f t="shared" si="14"/>
        <v>0.85</v>
      </c>
      <c r="K152" s="102">
        <f t="shared" si="12"/>
        <v>0.85</v>
      </c>
    </row>
    <row r="153" spans="1:11" ht="40.5" customHeight="1">
      <c r="A153" s="27" t="s">
        <v>57</v>
      </c>
      <c r="B153" s="39" t="s">
        <v>29</v>
      </c>
      <c r="C153" s="69" t="s">
        <v>66</v>
      </c>
      <c r="D153" s="69" t="s">
        <v>66</v>
      </c>
      <c r="E153" s="69" t="s">
        <v>122</v>
      </c>
      <c r="F153" s="69" t="s">
        <v>49</v>
      </c>
      <c r="G153" s="69" t="s">
        <v>353</v>
      </c>
      <c r="H153" s="70">
        <v>1881.8</v>
      </c>
      <c r="I153" s="70">
        <v>1693.3</v>
      </c>
      <c r="J153" s="102">
        <f t="shared" si="14"/>
        <v>1.1645804676753782</v>
      </c>
      <c r="K153" s="102">
        <f t="shared" si="12"/>
        <v>0.89982995004782651</v>
      </c>
    </row>
    <row r="154" spans="1:11" ht="19.5" customHeight="1">
      <c r="A154" s="27" t="s">
        <v>58</v>
      </c>
      <c r="B154" s="69" t="s">
        <v>29</v>
      </c>
      <c r="C154" s="69" t="s">
        <v>66</v>
      </c>
      <c r="D154" s="69" t="s">
        <v>66</v>
      </c>
      <c r="E154" s="69" t="s">
        <v>122</v>
      </c>
      <c r="F154" s="69" t="s">
        <v>59</v>
      </c>
      <c r="G154" s="69" t="s">
        <v>354</v>
      </c>
      <c r="H154" s="70">
        <v>2</v>
      </c>
      <c r="I154" s="70">
        <v>1.9</v>
      </c>
      <c r="J154" s="102">
        <f t="shared" si="14"/>
        <v>0.19</v>
      </c>
      <c r="K154" s="102">
        <f t="shared" si="12"/>
        <v>0.95</v>
      </c>
    </row>
    <row r="155" spans="1:11" ht="47.25" customHeight="1">
      <c r="A155" s="89" t="s">
        <v>198</v>
      </c>
      <c r="B155" s="69" t="s">
        <v>29</v>
      </c>
      <c r="C155" s="39" t="s">
        <v>30</v>
      </c>
      <c r="D155" s="39" t="s">
        <v>70</v>
      </c>
      <c r="E155" s="39" t="s">
        <v>32</v>
      </c>
      <c r="F155" s="39" t="s">
        <v>33</v>
      </c>
      <c r="G155" s="68">
        <f>G156+G157+G158+G159+G160</f>
        <v>4895.7000000000007</v>
      </c>
      <c r="H155" s="66">
        <f>SUM(H156:H160)</f>
        <v>3932.8999999999996</v>
      </c>
      <c r="I155" s="66">
        <f t="shared" ref="I155" si="16">SUM(I156:I160)</f>
        <v>3932.8999999999996</v>
      </c>
      <c r="J155" s="102">
        <f t="shared" si="14"/>
        <v>0.80333762281185506</v>
      </c>
      <c r="K155" s="102">
        <f t="shared" si="12"/>
        <v>1</v>
      </c>
    </row>
    <row r="156" spans="1:11" ht="45" customHeight="1">
      <c r="A156" s="27" t="s">
        <v>261</v>
      </c>
      <c r="B156" s="69" t="s">
        <v>69</v>
      </c>
      <c r="C156" s="69" t="s">
        <v>30</v>
      </c>
      <c r="D156" s="69" t="s">
        <v>70</v>
      </c>
      <c r="E156" s="69" t="s">
        <v>38</v>
      </c>
      <c r="F156" s="69" t="s">
        <v>39</v>
      </c>
      <c r="G156" s="69" t="s">
        <v>355</v>
      </c>
      <c r="H156" s="70">
        <v>2827.2</v>
      </c>
      <c r="I156" s="70">
        <v>2827.2</v>
      </c>
      <c r="J156" s="102">
        <f t="shared" si="14"/>
        <v>0.81871886945441907</v>
      </c>
      <c r="K156" s="102">
        <f t="shared" si="12"/>
        <v>1</v>
      </c>
    </row>
    <row r="157" spans="1:11" ht="87.75" customHeight="1">
      <c r="A157" s="63" t="s">
        <v>46</v>
      </c>
      <c r="B157" s="69" t="s">
        <v>29</v>
      </c>
      <c r="C157" s="69" t="s">
        <v>30</v>
      </c>
      <c r="D157" s="69" t="s">
        <v>70</v>
      </c>
      <c r="E157" s="69" t="s">
        <v>38</v>
      </c>
      <c r="F157" s="69" t="s">
        <v>41</v>
      </c>
      <c r="G157" s="69" t="s">
        <v>356</v>
      </c>
      <c r="H157" s="70">
        <v>834.1</v>
      </c>
      <c r="I157" s="70">
        <v>834.1</v>
      </c>
      <c r="J157" s="102">
        <f t="shared" si="14"/>
        <v>0.79978904976507814</v>
      </c>
      <c r="K157" s="102">
        <f t="shared" si="12"/>
        <v>1</v>
      </c>
    </row>
    <row r="158" spans="1:11" ht="41.25" customHeight="1">
      <c r="A158" s="27" t="s">
        <v>55</v>
      </c>
      <c r="B158" s="69" t="s">
        <v>29</v>
      </c>
      <c r="C158" s="69" t="s">
        <v>30</v>
      </c>
      <c r="D158" s="69" t="s">
        <v>70</v>
      </c>
      <c r="E158" s="69" t="s">
        <v>38</v>
      </c>
      <c r="F158" s="69" t="s">
        <v>56</v>
      </c>
      <c r="G158" s="69" t="s">
        <v>357</v>
      </c>
      <c r="H158" s="70">
        <v>17</v>
      </c>
      <c r="I158" s="70">
        <v>17</v>
      </c>
      <c r="J158" s="102">
        <f t="shared" si="14"/>
        <v>0.68</v>
      </c>
      <c r="K158" s="102">
        <f t="shared" si="12"/>
        <v>1</v>
      </c>
    </row>
    <row r="159" spans="1:11" ht="43.5" customHeight="1">
      <c r="A159" s="63" t="s">
        <v>57</v>
      </c>
      <c r="B159" s="39" t="s">
        <v>69</v>
      </c>
      <c r="C159" s="69" t="s">
        <v>30</v>
      </c>
      <c r="D159" s="69" t="s">
        <v>70</v>
      </c>
      <c r="E159" s="69" t="s">
        <v>38</v>
      </c>
      <c r="F159" s="69" t="s">
        <v>49</v>
      </c>
      <c r="G159" s="69" t="s">
        <v>358</v>
      </c>
      <c r="H159" s="70">
        <v>253.1</v>
      </c>
      <c r="I159" s="70">
        <v>253.1</v>
      </c>
      <c r="J159" s="102">
        <f t="shared" si="14"/>
        <v>0.68405405405405406</v>
      </c>
      <c r="K159" s="102">
        <f t="shared" si="12"/>
        <v>1</v>
      </c>
    </row>
    <row r="160" spans="1:11" ht="19.5" customHeight="1">
      <c r="A160" s="27" t="s">
        <v>58</v>
      </c>
      <c r="B160" s="69" t="s">
        <v>69</v>
      </c>
      <c r="C160" s="69" t="s">
        <v>30</v>
      </c>
      <c r="D160" s="69" t="s">
        <v>70</v>
      </c>
      <c r="E160" s="69" t="s">
        <v>38</v>
      </c>
      <c r="F160" s="69" t="s">
        <v>59</v>
      </c>
      <c r="G160" s="69" t="s">
        <v>359</v>
      </c>
      <c r="H160" s="70">
        <v>1.5</v>
      </c>
      <c r="I160" s="70">
        <v>1.5</v>
      </c>
      <c r="J160" s="102">
        <f t="shared" si="14"/>
        <v>0.32608695652173914</v>
      </c>
      <c r="K160" s="102">
        <f t="shared" si="12"/>
        <v>1</v>
      </c>
    </row>
    <row r="161" spans="1:11" ht="19.5" customHeight="1">
      <c r="A161" s="90" t="s">
        <v>128</v>
      </c>
      <c r="B161" s="69" t="s">
        <v>69</v>
      </c>
      <c r="C161" s="39" t="s">
        <v>31</v>
      </c>
      <c r="D161" s="39" t="s">
        <v>31</v>
      </c>
      <c r="E161" s="39" t="s">
        <v>32</v>
      </c>
      <c r="F161" s="39" t="s">
        <v>33</v>
      </c>
      <c r="G161" s="91">
        <f>G162+G170+G178+G186+G194+G202+G210+G218+G226+G234+G242</f>
        <v>186252.1</v>
      </c>
      <c r="H161" s="110">
        <f>H162+H170+H178+H186+H194+H202+H210+H218+H226+H234+H242</f>
        <v>199647.80000000002</v>
      </c>
      <c r="I161" s="110">
        <f t="shared" ref="I161" si="17">I162+I170+I178+I186+I194+I202+I210+I218+I226+I234+I242</f>
        <v>196922.00000000003</v>
      </c>
      <c r="J161" s="102">
        <f t="shared" si="14"/>
        <v>1.0572874077661407</v>
      </c>
      <c r="K161" s="102">
        <f t="shared" si="12"/>
        <v>0.98634695699126163</v>
      </c>
    </row>
    <row r="162" spans="1:11" ht="26.25" customHeight="1">
      <c r="A162" s="72" t="s">
        <v>289</v>
      </c>
      <c r="B162" s="69" t="s">
        <v>69</v>
      </c>
      <c r="C162" s="39" t="s">
        <v>31</v>
      </c>
      <c r="D162" s="39" t="s">
        <v>31</v>
      </c>
      <c r="E162" s="39" t="s">
        <v>32</v>
      </c>
      <c r="F162" s="39" t="s">
        <v>33</v>
      </c>
      <c r="G162" s="88">
        <f>G163+G164+G165+G166+G167+G168+G169</f>
        <v>15064.199999999999</v>
      </c>
      <c r="H162" s="88">
        <f>SUM(H163:H169)</f>
        <v>15481.5</v>
      </c>
      <c r="I162" s="88">
        <f>SUM(I163:I169)</f>
        <v>15432.8</v>
      </c>
      <c r="J162" s="102">
        <f t="shared" si="14"/>
        <v>1.0244686076924099</v>
      </c>
      <c r="K162" s="102">
        <f t="shared" si="12"/>
        <v>0.99685430998288271</v>
      </c>
    </row>
    <row r="163" spans="1:11" ht="23.25" customHeight="1">
      <c r="A163" s="27" t="s">
        <v>81</v>
      </c>
      <c r="B163" s="69" t="s">
        <v>69</v>
      </c>
      <c r="C163" s="69" t="s">
        <v>127</v>
      </c>
      <c r="D163" s="69" t="s">
        <v>30</v>
      </c>
      <c r="E163" s="69" t="s">
        <v>130</v>
      </c>
      <c r="F163" s="69" t="s">
        <v>83</v>
      </c>
      <c r="G163" s="69" t="s">
        <v>360</v>
      </c>
      <c r="H163" s="70">
        <v>9232.7000000000007</v>
      </c>
      <c r="I163" s="70">
        <v>9232.7000000000007</v>
      </c>
      <c r="J163" s="102">
        <f t="shared" si="14"/>
        <v>1.0788637266587209</v>
      </c>
      <c r="K163" s="102">
        <f t="shared" si="12"/>
        <v>1</v>
      </c>
    </row>
    <row r="164" spans="1:11" ht="45.75" customHeight="1">
      <c r="A164" s="27" t="s">
        <v>131</v>
      </c>
      <c r="B164" s="69" t="s">
        <v>69</v>
      </c>
      <c r="C164" s="69" t="s">
        <v>127</v>
      </c>
      <c r="D164" s="69" t="s">
        <v>30</v>
      </c>
      <c r="E164" s="69" t="s">
        <v>130</v>
      </c>
      <c r="F164" s="69" t="s">
        <v>132</v>
      </c>
      <c r="G164" s="69" t="s">
        <v>361</v>
      </c>
      <c r="H164" s="70"/>
      <c r="I164" s="70"/>
      <c r="J164" s="102"/>
      <c r="K164" s="102"/>
    </row>
    <row r="165" spans="1:11" ht="57.75" customHeight="1">
      <c r="A165" s="63" t="s">
        <v>84</v>
      </c>
      <c r="B165" s="39" t="s">
        <v>33</v>
      </c>
      <c r="C165" s="69" t="s">
        <v>127</v>
      </c>
      <c r="D165" s="69" t="s">
        <v>30</v>
      </c>
      <c r="E165" s="69" t="s">
        <v>130</v>
      </c>
      <c r="F165" s="69" t="s">
        <v>85</v>
      </c>
      <c r="G165" s="94" t="s">
        <v>362</v>
      </c>
      <c r="H165" s="71">
        <v>2780.9</v>
      </c>
      <c r="I165" s="71">
        <v>2780.9</v>
      </c>
      <c r="J165" s="102">
        <f t="shared" si="14"/>
        <v>1.0760331218077697</v>
      </c>
      <c r="K165" s="102">
        <f t="shared" si="12"/>
        <v>1</v>
      </c>
    </row>
    <row r="166" spans="1:11" ht="42.75" customHeight="1">
      <c r="A166" s="63" t="s">
        <v>55</v>
      </c>
      <c r="B166" s="39" t="s">
        <v>29</v>
      </c>
      <c r="C166" s="69" t="s">
        <v>127</v>
      </c>
      <c r="D166" s="69" t="s">
        <v>30</v>
      </c>
      <c r="E166" s="69" t="s">
        <v>130</v>
      </c>
      <c r="F166" s="69" t="s">
        <v>56</v>
      </c>
      <c r="G166" s="100">
        <v>18</v>
      </c>
      <c r="H166" s="71">
        <v>16.2</v>
      </c>
      <c r="I166" s="71">
        <v>16.2</v>
      </c>
      <c r="J166" s="102">
        <f t="shared" si="14"/>
        <v>0.89999999999999991</v>
      </c>
      <c r="K166" s="102">
        <f t="shared" si="12"/>
        <v>1</v>
      </c>
    </row>
    <row r="167" spans="1:11" ht="43.5" customHeight="1">
      <c r="A167" s="63" t="s">
        <v>57</v>
      </c>
      <c r="B167" s="69" t="s">
        <v>29</v>
      </c>
      <c r="C167" s="69" t="s">
        <v>127</v>
      </c>
      <c r="D167" s="69" t="s">
        <v>30</v>
      </c>
      <c r="E167" s="69" t="s">
        <v>130</v>
      </c>
      <c r="F167" s="69" t="s">
        <v>49</v>
      </c>
      <c r="G167" s="94" t="s">
        <v>363</v>
      </c>
      <c r="H167" s="71">
        <v>3214</v>
      </c>
      <c r="I167" s="71">
        <v>3196.7</v>
      </c>
      <c r="J167" s="102">
        <f t="shared" si="14"/>
        <v>0.8970674898274168</v>
      </c>
      <c r="K167" s="102">
        <f t="shared" si="12"/>
        <v>0.9946172993154947</v>
      </c>
    </row>
    <row r="168" spans="1:11" ht="24" customHeight="1">
      <c r="A168" s="63" t="s">
        <v>58</v>
      </c>
      <c r="B168" s="69" t="s">
        <v>29</v>
      </c>
      <c r="C168" s="69" t="s">
        <v>127</v>
      </c>
      <c r="D168" s="69" t="s">
        <v>30</v>
      </c>
      <c r="E168" s="69" t="s">
        <v>130</v>
      </c>
      <c r="F168" s="69" t="s">
        <v>59</v>
      </c>
      <c r="G168" s="94" t="s">
        <v>364</v>
      </c>
      <c r="H168" s="71">
        <v>20.9</v>
      </c>
      <c r="I168" s="71">
        <v>20.9</v>
      </c>
      <c r="J168" s="102">
        <f t="shared" si="14"/>
        <v>0.54999999999999993</v>
      </c>
      <c r="K168" s="102">
        <f t="shared" si="12"/>
        <v>1</v>
      </c>
    </row>
    <row r="169" spans="1:11" ht="28.5" customHeight="1">
      <c r="A169" s="27" t="s">
        <v>168</v>
      </c>
      <c r="B169" s="69" t="s">
        <v>29</v>
      </c>
      <c r="C169" s="69" t="s">
        <v>155</v>
      </c>
      <c r="D169" s="69" t="s">
        <v>51</v>
      </c>
      <c r="E169" s="69" t="s">
        <v>169</v>
      </c>
      <c r="F169" s="69" t="s">
        <v>170</v>
      </c>
      <c r="G169" s="69" t="s">
        <v>365</v>
      </c>
      <c r="H169" s="70">
        <v>216.8</v>
      </c>
      <c r="I169" s="70">
        <v>185.4</v>
      </c>
      <c r="J169" s="102">
        <f t="shared" si="14"/>
        <v>0.61594684385382059</v>
      </c>
      <c r="K169" s="102">
        <f t="shared" si="12"/>
        <v>0.85516605166051662</v>
      </c>
    </row>
    <row r="170" spans="1:11" ht="30.75" customHeight="1">
      <c r="A170" s="72" t="s">
        <v>290</v>
      </c>
      <c r="B170" s="69" t="s">
        <v>29</v>
      </c>
      <c r="C170" s="39" t="s">
        <v>31</v>
      </c>
      <c r="D170" s="39" t="s">
        <v>31</v>
      </c>
      <c r="E170" s="39" t="s">
        <v>32</v>
      </c>
      <c r="F170" s="39" t="s">
        <v>33</v>
      </c>
      <c r="G170" s="88">
        <f>G171+G172+G173+G174+G175+G176+G177</f>
        <v>15672.300000000001</v>
      </c>
      <c r="H170" s="88">
        <f>SUM(H171:H177)</f>
        <v>16032.099999999999</v>
      </c>
      <c r="I170" s="88">
        <f t="shared" ref="I170" si="18">SUM(I171:I177)</f>
        <v>15956.999999999998</v>
      </c>
      <c r="J170" s="102">
        <f t="shared" si="14"/>
        <v>1.0181658084646157</v>
      </c>
      <c r="K170" s="102">
        <f t="shared" si="12"/>
        <v>0.99531564798123762</v>
      </c>
    </row>
    <row r="171" spans="1:11" ht="25.5" customHeight="1">
      <c r="A171" s="27" t="s">
        <v>81</v>
      </c>
      <c r="B171" s="69" t="s">
        <v>29</v>
      </c>
      <c r="C171" s="69" t="s">
        <v>127</v>
      </c>
      <c r="D171" s="69" t="s">
        <v>30</v>
      </c>
      <c r="E171" s="69" t="s">
        <v>130</v>
      </c>
      <c r="F171" s="69" t="s">
        <v>83</v>
      </c>
      <c r="G171" s="69" t="s">
        <v>366</v>
      </c>
      <c r="H171" s="70">
        <v>9172</v>
      </c>
      <c r="I171" s="70">
        <v>9172</v>
      </c>
      <c r="J171" s="102">
        <f t="shared" si="14"/>
        <v>1.0022291184055248</v>
      </c>
      <c r="K171" s="102">
        <f t="shared" si="12"/>
        <v>1</v>
      </c>
    </row>
    <row r="172" spans="1:11" ht="42.75" customHeight="1">
      <c r="A172" s="27" t="s">
        <v>131</v>
      </c>
      <c r="B172" s="69" t="s">
        <v>29</v>
      </c>
      <c r="C172" s="69" t="s">
        <v>127</v>
      </c>
      <c r="D172" s="69" t="s">
        <v>30</v>
      </c>
      <c r="E172" s="69" t="s">
        <v>130</v>
      </c>
      <c r="F172" s="69" t="s">
        <v>132</v>
      </c>
      <c r="G172" s="69" t="s">
        <v>361</v>
      </c>
      <c r="H172" s="70"/>
      <c r="I172" s="70"/>
      <c r="J172" s="102"/>
      <c r="K172" s="102"/>
    </row>
    <row r="173" spans="1:11" ht="56.25" customHeight="1">
      <c r="A173" s="63" t="s">
        <v>84</v>
      </c>
      <c r="B173" s="69" t="s">
        <v>29</v>
      </c>
      <c r="C173" s="69" t="s">
        <v>127</v>
      </c>
      <c r="D173" s="69" t="s">
        <v>30</v>
      </c>
      <c r="E173" s="69" t="s">
        <v>130</v>
      </c>
      <c r="F173" s="69" t="s">
        <v>85</v>
      </c>
      <c r="G173" s="94" t="s">
        <v>367</v>
      </c>
      <c r="H173" s="71">
        <v>2781.4</v>
      </c>
      <c r="I173" s="71">
        <v>2781.4</v>
      </c>
      <c r="J173" s="102">
        <f t="shared" si="14"/>
        <v>1.0063680439973948</v>
      </c>
      <c r="K173" s="102">
        <f t="shared" si="12"/>
        <v>1</v>
      </c>
    </row>
    <row r="174" spans="1:11" ht="42.75" customHeight="1">
      <c r="A174" s="63" t="s">
        <v>55</v>
      </c>
      <c r="B174" s="39" t="s">
        <v>29</v>
      </c>
      <c r="C174" s="69" t="s">
        <v>127</v>
      </c>
      <c r="D174" s="69" t="s">
        <v>30</v>
      </c>
      <c r="E174" s="69" t="s">
        <v>130</v>
      </c>
      <c r="F174" s="69" t="s">
        <v>56</v>
      </c>
      <c r="G174" s="94" t="s">
        <v>368</v>
      </c>
      <c r="H174" s="71">
        <v>16.3</v>
      </c>
      <c r="I174" s="71">
        <v>16.3</v>
      </c>
      <c r="J174" s="102">
        <f t="shared" si="14"/>
        <v>0.90555555555555556</v>
      </c>
      <c r="K174" s="102">
        <f t="shared" si="12"/>
        <v>1</v>
      </c>
    </row>
    <row r="175" spans="1:11" ht="45.75" customHeight="1">
      <c r="A175" s="63" t="s">
        <v>57</v>
      </c>
      <c r="B175" s="69" t="s">
        <v>29</v>
      </c>
      <c r="C175" s="69" t="s">
        <v>127</v>
      </c>
      <c r="D175" s="69" t="s">
        <v>30</v>
      </c>
      <c r="E175" s="69" t="s">
        <v>130</v>
      </c>
      <c r="F175" s="69" t="s">
        <v>49</v>
      </c>
      <c r="G175" s="94" t="s">
        <v>369</v>
      </c>
      <c r="H175" s="71">
        <v>3795.6</v>
      </c>
      <c r="I175" s="71">
        <v>3795.6</v>
      </c>
      <c r="J175" s="102">
        <f t="shared" si="14"/>
        <v>1.1231579570337928</v>
      </c>
      <c r="K175" s="102">
        <f t="shared" si="12"/>
        <v>1</v>
      </c>
    </row>
    <row r="176" spans="1:11" ht="23.25" customHeight="1">
      <c r="A176" s="63" t="s">
        <v>58</v>
      </c>
      <c r="B176" s="69" t="s">
        <v>29</v>
      </c>
      <c r="C176" s="69" t="s">
        <v>127</v>
      </c>
      <c r="D176" s="69" t="s">
        <v>30</v>
      </c>
      <c r="E176" s="69" t="s">
        <v>130</v>
      </c>
      <c r="F176" s="69" t="s">
        <v>59</v>
      </c>
      <c r="G176" s="94" t="s">
        <v>370</v>
      </c>
      <c r="H176" s="71">
        <v>24.8</v>
      </c>
      <c r="I176" s="71">
        <v>24.8</v>
      </c>
      <c r="J176" s="102">
        <f t="shared" si="14"/>
        <v>0.5636363636363636</v>
      </c>
      <c r="K176" s="102">
        <f t="shared" si="12"/>
        <v>1</v>
      </c>
    </row>
    <row r="177" spans="1:11" ht="33" customHeight="1">
      <c r="A177" s="27" t="s">
        <v>168</v>
      </c>
      <c r="B177" s="69" t="s">
        <v>29</v>
      </c>
      <c r="C177" s="69" t="s">
        <v>155</v>
      </c>
      <c r="D177" s="69" t="s">
        <v>51</v>
      </c>
      <c r="E177" s="69" t="s">
        <v>169</v>
      </c>
      <c r="F177" s="69" t="s">
        <v>170</v>
      </c>
      <c r="G177" s="69" t="s">
        <v>371</v>
      </c>
      <c r="H177" s="70">
        <v>242</v>
      </c>
      <c r="I177" s="70">
        <v>166.9</v>
      </c>
      <c r="J177" s="102">
        <f t="shared" si="14"/>
        <v>0.53152866242038221</v>
      </c>
      <c r="K177" s="102">
        <f t="shared" si="12"/>
        <v>0.68966942148760335</v>
      </c>
    </row>
    <row r="178" spans="1:11" ht="28.5" customHeight="1">
      <c r="A178" s="72" t="s">
        <v>291</v>
      </c>
      <c r="B178" s="69" t="s">
        <v>29</v>
      </c>
      <c r="C178" s="39" t="s">
        <v>31</v>
      </c>
      <c r="D178" s="39" t="s">
        <v>31</v>
      </c>
      <c r="E178" s="39" t="s">
        <v>32</v>
      </c>
      <c r="F178" s="39" t="s">
        <v>33</v>
      </c>
      <c r="G178" s="88">
        <f>G179+G180+G181+G182+G183+G184+G185</f>
        <v>10581.099999999999</v>
      </c>
      <c r="H178" s="88">
        <f>SUM(H179:H185)</f>
        <v>10924.2</v>
      </c>
      <c r="I178" s="88">
        <f t="shared" ref="I178" si="19">SUM(I179:I185)</f>
        <v>10835.700000000003</v>
      </c>
      <c r="J178" s="102">
        <f t="shared" si="14"/>
        <v>1.0240617705153532</v>
      </c>
      <c r="K178" s="102">
        <f t="shared" si="12"/>
        <v>0.99189872027242287</v>
      </c>
    </row>
    <row r="179" spans="1:11" ht="18" customHeight="1">
      <c r="A179" s="27" t="s">
        <v>81</v>
      </c>
      <c r="B179" s="69" t="s">
        <v>29</v>
      </c>
      <c r="C179" s="69" t="s">
        <v>127</v>
      </c>
      <c r="D179" s="69" t="s">
        <v>30</v>
      </c>
      <c r="E179" s="69" t="s">
        <v>130</v>
      </c>
      <c r="F179" s="69" t="s">
        <v>83</v>
      </c>
      <c r="G179" s="69" t="s">
        <v>372</v>
      </c>
      <c r="H179" s="70">
        <v>6513.9</v>
      </c>
      <c r="I179" s="70">
        <v>6513.9</v>
      </c>
      <c r="J179" s="102">
        <f t="shared" si="14"/>
        <v>1.0967084771445408</v>
      </c>
      <c r="K179" s="102">
        <f t="shared" si="12"/>
        <v>1</v>
      </c>
    </row>
    <row r="180" spans="1:11" ht="41.25" customHeight="1">
      <c r="A180" s="27" t="s">
        <v>131</v>
      </c>
      <c r="B180" s="69" t="s">
        <v>29</v>
      </c>
      <c r="C180" s="69" t="s">
        <v>127</v>
      </c>
      <c r="D180" s="69" t="s">
        <v>30</v>
      </c>
      <c r="E180" s="69" t="s">
        <v>130</v>
      </c>
      <c r="F180" s="69" t="s">
        <v>132</v>
      </c>
      <c r="G180" s="69" t="s">
        <v>373</v>
      </c>
      <c r="H180" s="70"/>
      <c r="I180" s="70"/>
      <c r="J180" s="102"/>
      <c r="K180" s="102"/>
    </row>
    <row r="181" spans="1:11" ht="59.25" customHeight="1">
      <c r="A181" s="63" t="s">
        <v>84</v>
      </c>
      <c r="B181" s="69" t="s">
        <v>29</v>
      </c>
      <c r="C181" s="69" t="s">
        <v>127</v>
      </c>
      <c r="D181" s="69" t="s">
        <v>30</v>
      </c>
      <c r="E181" s="69" t="s">
        <v>130</v>
      </c>
      <c r="F181" s="69" t="s">
        <v>85</v>
      </c>
      <c r="G181" s="94" t="s">
        <v>374</v>
      </c>
      <c r="H181" s="71">
        <v>1961.2</v>
      </c>
      <c r="I181" s="71">
        <v>1961.2</v>
      </c>
      <c r="J181" s="102">
        <f t="shared" si="14"/>
        <v>1.0934433541480821</v>
      </c>
      <c r="K181" s="102">
        <f t="shared" si="12"/>
        <v>1</v>
      </c>
    </row>
    <row r="182" spans="1:11" ht="41.25" customHeight="1">
      <c r="A182" s="63" t="s">
        <v>55</v>
      </c>
      <c r="B182" s="39" t="s">
        <v>29</v>
      </c>
      <c r="C182" s="69" t="s">
        <v>127</v>
      </c>
      <c r="D182" s="69" t="s">
        <v>30</v>
      </c>
      <c r="E182" s="69" t="s">
        <v>130</v>
      </c>
      <c r="F182" s="69" t="s">
        <v>56</v>
      </c>
      <c r="G182" s="94" t="s">
        <v>375</v>
      </c>
      <c r="H182" s="71">
        <v>11.5</v>
      </c>
      <c r="I182" s="71">
        <v>11.5</v>
      </c>
      <c r="J182" s="102">
        <f t="shared" si="14"/>
        <v>1.0550458715596329</v>
      </c>
      <c r="K182" s="102">
        <f t="shared" si="12"/>
        <v>1</v>
      </c>
    </row>
    <row r="183" spans="1:11" ht="39.75" customHeight="1">
      <c r="A183" s="63" t="s">
        <v>57</v>
      </c>
      <c r="B183" s="69" t="s">
        <v>29</v>
      </c>
      <c r="C183" s="69" t="s">
        <v>127</v>
      </c>
      <c r="D183" s="69" t="s">
        <v>30</v>
      </c>
      <c r="E183" s="69" t="s">
        <v>130</v>
      </c>
      <c r="F183" s="69" t="s">
        <v>49</v>
      </c>
      <c r="G183" s="94" t="s">
        <v>376</v>
      </c>
      <c r="H183" s="71">
        <v>2233.4</v>
      </c>
      <c r="I183" s="71">
        <v>2189.8000000000002</v>
      </c>
      <c r="J183" s="102">
        <f t="shared" si="14"/>
        <v>0.85813935261384122</v>
      </c>
      <c r="K183" s="102">
        <f t="shared" si="12"/>
        <v>0.98047819468075581</v>
      </c>
    </row>
    <row r="184" spans="1:11" ht="23.25" customHeight="1">
      <c r="A184" s="63" t="s">
        <v>58</v>
      </c>
      <c r="B184" s="69" t="s">
        <v>29</v>
      </c>
      <c r="C184" s="69" t="s">
        <v>127</v>
      </c>
      <c r="D184" s="69" t="s">
        <v>30</v>
      </c>
      <c r="E184" s="69" t="s">
        <v>130</v>
      </c>
      <c r="F184" s="69" t="s">
        <v>59</v>
      </c>
      <c r="G184" s="94" t="s">
        <v>377</v>
      </c>
      <c r="H184" s="71">
        <v>14.1</v>
      </c>
      <c r="I184" s="71">
        <v>14.1</v>
      </c>
      <c r="J184" s="102">
        <f t="shared" si="14"/>
        <v>0.40869565217391302</v>
      </c>
      <c r="K184" s="102">
        <f t="shared" si="12"/>
        <v>1</v>
      </c>
    </row>
    <row r="185" spans="1:11" ht="27.75" customHeight="1">
      <c r="A185" s="27" t="s">
        <v>168</v>
      </c>
      <c r="B185" s="69" t="s">
        <v>29</v>
      </c>
      <c r="C185" s="69" t="s">
        <v>155</v>
      </c>
      <c r="D185" s="69" t="s">
        <v>51</v>
      </c>
      <c r="E185" s="69" t="s">
        <v>169</v>
      </c>
      <c r="F185" s="69" t="s">
        <v>170</v>
      </c>
      <c r="G185" s="69" t="s">
        <v>378</v>
      </c>
      <c r="H185" s="70">
        <v>190.1</v>
      </c>
      <c r="I185" s="70">
        <v>145.19999999999999</v>
      </c>
      <c r="J185" s="102">
        <f t="shared" si="14"/>
        <v>0.58079999999999998</v>
      </c>
      <c r="K185" s="102">
        <f t="shared" si="12"/>
        <v>0.76380852183061543</v>
      </c>
    </row>
    <row r="186" spans="1:11" ht="24.75" customHeight="1">
      <c r="A186" s="72" t="s">
        <v>292</v>
      </c>
      <c r="B186" s="69" t="s">
        <v>29</v>
      </c>
      <c r="C186" s="39" t="s">
        <v>31</v>
      </c>
      <c r="D186" s="39" t="s">
        <v>31</v>
      </c>
      <c r="E186" s="39" t="s">
        <v>32</v>
      </c>
      <c r="F186" s="39" t="s">
        <v>33</v>
      </c>
      <c r="G186" s="88">
        <f>G187+G188+G189+G190+G191+G192+G193</f>
        <v>24226.3</v>
      </c>
      <c r="H186" s="88">
        <f>SUM(H187:H193)</f>
        <v>25852.7</v>
      </c>
      <c r="I186" s="88">
        <f>SUM(I187:I193)</f>
        <v>25033.1</v>
      </c>
      <c r="J186" s="102">
        <f t="shared" si="14"/>
        <v>1.0333026504253642</v>
      </c>
      <c r="K186" s="102">
        <f t="shared" si="12"/>
        <v>0.9682973151740436</v>
      </c>
    </row>
    <row r="187" spans="1:11" ht="18.75" customHeight="1">
      <c r="A187" s="27" t="s">
        <v>81</v>
      </c>
      <c r="B187" s="69" t="s">
        <v>29</v>
      </c>
      <c r="C187" s="69" t="s">
        <v>127</v>
      </c>
      <c r="D187" s="69" t="s">
        <v>30</v>
      </c>
      <c r="E187" s="69" t="s">
        <v>130</v>
      </c>
      <c r="F187" s="69" t="s">
        <v>83</v>
      </c>
      <c r="G187" s="69" t="s">
        <v>379</v>
      </c>
      <c r="H187" s="70">
        <v>14677.4</v>
      </c>
      <c r="I187" s="70">
        <v>14677.4</v>
      </c>
      <c r="J187" s="102">
        <f t="shared" si="14"/>
        <v>1.1111077465801644</v>
      </c>
      <c r="K187" s="102">
        <f t="shared" si="12"/>
        <v>1</v>
      </c>
    </row>
    <row r="188" spans="1:11" ht="42.75" customHeight="1">
      <c r="A188" s="27" t="s">
        <v>131</v>
      </c>
      <c r="B188" s="69" t="s">
        <v>29</v>
      </c>
      <c r="C188" s="69" t="s">
        <v>127</v>
      </c>
      <c r="D188" s="69" t="s">
        <v>30</v>
      </c>
      <c r="E188" s="69" t="s">
        <v>130</v>
      </c>
      <c r="F188" s="69" t="s">
        <v>132</v>
      </c>
      <c r="G188" s="69" t="s">
        <v>380</v>
      </c>
      <c r="H188" s="70"/>
      <c r="I188" s="70"/>
      <c r="J188" s="102"/>
      <c r="K188" s="102"/>
    </row>
    <row r="189" spans="1:11" ht="50.25" customHeight="1">
      <c r="A189" s="63" t="s">
        <v>84</v>
      </c>
      <c r="B189" s="69" t="s">
        <v>29</v>
      </c>
      <c r="C189" s="69" t="s">
        <v>127</v>
      </c>
      <c r="D189" s="69" t="s">
        <v>30</v>
      </c>
      <c r="E189" s="69" t="s">
        <v>130</v>
      </c>
      <c r="F189" s="69" t="s">
        <v>85</v>
      </c>
      <c r="G189" s="94" t="s">
        <v>381</v>
      </c>
      <c r="H189" s="71">
        <v>4419.7</v>
      </c>
      <c r="I189" s="71">
        <v>4419.7</v>
      </c>
      <c r="J189" s="102">
        <f t="shared" si="14"/>
        <v>1.1078886020103778</v>
      </c>
      <c r="K189" s="102">
        <f t="shared" si="12"/>
        <v>1</v>
      </c>
    </row>
    <row r="190" spans="1:11" ht="43.5" customHeight="1">
      <c r="A190" s="63" t="s">
        <v>55</v>
      </c>
      <c r="B190" s="39" t="s">
        <v>29</v>
      </c>
      <c r="C190" s="69" t="s">
        <v>127</v>
      </c>
      <c r="D190" s="69" t="s">
        <v>30</v>
      </c>
      <c r="E190" s="69" t="s">
        <v>130</v>
      </c>
      <c r="F190" s="69" t="s">
        <v>56</v>
      </c>
      <c r="G190" s="94" t="s">
        <v>368</v>
      </c>
      <c r="H190" s="71">
        <v>15.9</v>
      </c>
      <c r="I190" s="71">
        <v>15.9</v>
      </c>
      <c r="J190" s="102">
        <f t="shared" si="14"/>
        <v>0.8833333333333333</v>
      </c>
      <c r="K190" s="102">
        <f t="shared" si="12"/>
        <v>1</v>
      </c>
    </row>
    <row r="191" spans="1:11" ht="37.5" customHeight="1">
      <c r="A191" s="63" t="s">
        <v>57</v>
      </c>
      <c r="B191" s="69" t="s">
        <v>29</v>
      </c>
      <c r="C191" s="69" t="s">
        <v>127</v>
      </c>
      <c r="D191" s="69" t="s">
        <v>30</v>
      </c>
      <c r="E191" s="69" t="s">
        <v>130</v>
      </c>
      <c r="F191" s="69" t="s">
        <v>49</v>
      </c>
      <c r="G191" s="94" t="s">
        <v>382</v>
      </c>
      <c r="H191" s="71">
        <v>6122.7</v>
      </c>
      <c r="I191" s="71">
        <v>5591.1</v>
      </c>
      <c r="J191" s="102">
        <f t="shared" si="14"/>
        <v>0.89704466692337315</v>
      </c>
      <c r="K191" s="102">
        <f t="shared" si="12"/>
        <v>0.91317555980204823</v>
      </c>
    </row>
    <row r="192" spans="1:11" ht="21.75" customHeight="1">
      <c r="A192" s="63" t="s">
        <v>58</v>
      </c>
      <c r="B192" s="69" t="s">
        <v>29</v>
      </c>
      <c r="C192" s="69" t="s">
        <v>127</v>
      </c>
      <c r="D192" s="69" t="s">
        <v>30</v>
      </c>
      <c r="E192" s="69" t="s">
        <v>130</v>
      </c>
      <c r="F192" s="69" t="s">
        <v>59</v>
      </c>
      <c r="G192" s="94" t="s">
        <v>383</v>
      </c>
      <c r="H192" s="71">
        <v>56.7</v>
      </c>
      <c r="I192" s="71">
        <v>56.7</v>
      </c>
      <c r="J192" s="102">
        <f t="shared" si="14"/>
        <v>0.70000000000000007</v>
      </c>
      <c r="K192" s="102">
        <f t="shared" si="12"/>
        <v>1</v>
      </c>
    </row>
    <row r="193" spans="1:11" ht="29.25" customHeight="1">
      <c r="A193" s="27" t="s">
        <v>168</v>
      </c>
      <c r="B193" s="69" t="s">
        <v>29</v>
      </c>
      <c r="C193" s="69" t="s">
        <v>155</v>
      </c>
      <c r="D193" s="69" t="s">
        <v>51</v>
      </c>
      <c r="E193" s="69" t="s">
        <v>169</v>
      </c>
      <c r="F193" s="69" t="s">
        <v>170</v>
      </c>
      <c r="G193" s="69" t="s">
        <v>384</v>
      </c>
      <c r="H193" s="70">
        <v>560.29999999999995</v>
      </c>
      <c r="I193" s="70">
        <v>272.3</v>
      </c>
      <c r="J193" s="102">
        <f t="shared" si="14"/>
        <v>0.39292929292929296</v>
      </c>
      <c r="K193" s="102">
        <f t="shared" si="12"/>
        <v>0.48598964840264153</v>
      </c>
    </row>
    <row r="194" spans="1:11" ht="25.5" customHeight="1">
      <c r="A194" s="72" t="s">
        <v>293</v>
      </c>
      <c r="B194" s="69" t="s">
        <v>29</v>
      </c>
      <c r="C194" s="39" t="s">
        <v>31</v>
      </c>
      <c r="D194" s="39" t="s">
        <v>31</v>
      </c>
      <c r="E194" s="39" t="s">
        <v>32</v>
      </c>
      <c r="F194" s="39" t="s">
        <v>33</v>
      </c>
      <c r="G194" s="88">
        <f>G195+G196+G197+G198+G199+G200+G201</f>
        <v>25034.5</v>
      </c>
      <c r="H194" s="88">
        <f>SUM(H195:H201)</f>
        <v>27201.199999999997</v>
      </c>
      <c r="I194" s="88">
        <f t="shared" ref="I194" si="20">SUM(I195:I201)</f>
        <v>26940.6</v>
      </c>
      <c r="J194" s="102">
        <f t="shared" si="14"/>
        <v>1.0761389282789751</v>
      </c>
      <c r="K194" s="102">
        <f t="shared" si="12"/>
        <v>0.99041954031439794</v>
      </c>
    </row>
    <row r="195" spans="1:11" ht="16.5" customHeight="1">
      <c r="A195" s="63" t="s">
        <v>81</v>
      </c>
      <c r="B195" s="69" t="s">
        <v>29</v>
      </c>
      <c r="C195" s="69" t="s">
        <v>127</v>
      </c>
      <c r="D195" s="69" t="s">
        <v>30</v>
      </c>
      <c r="E195" s="69" t="s">
        <v>130</v>
      </c>
      <c r="F195" s="69" t="s">
        <v>83</v>
      </c>
      <c r="G195" s="94" t="s">
        <v>385</v>
      </c>
      <c r="H195" s="71">
        <v>15104</v>
      </c>
      <c r="I195" s="71">
        <v>15104</v>
      </c>
      <c r="J195" s="102">
        <f t="shared" si="14"/>
        <v>1.0860639529448985</v>
      </c>
      <c r="K195" s="102">
        <f t="shared" si="12"/>
        <v>1</v>
      </c>
    </row>
    <row r="196" spans="1:11" ht="41.25" customHeight="1">
      <c r="A196" s="27" t="s">
        <v>131</v>
      </c>
      <c r="B196" s="69" t="s">
        <v>29</v>
      </c>
      <c r="C196" s="69" t="s">
        <v>127</v>
      </c>
      <c r="D196" s="69" t="s">
        <v>30</v>
      </c>
      <c r="E196" s="69" t="s">
        <v>130</v>
      </c>
      <c r="F196" s="69" t="s">
        <v>132</v>
      </c>
      <c r="G196" s="69" t="s">
        <v>386</v>
      </c>
      <c r="H196" s="70"/>
      <c r="I196" s="70"/>
      <c r="J196" s="102"/>
      <c r="K196" s="102"/>
    </row>
    <row r="197" spans="1:11" ht="54" customHeight="1">
      <c r="A197" s="63" t="s">
        <v>84</v>
      </c>
      <c r="B197" s="69" t="s">
        <v>29</v>
      </c>
      <c r="C197" s="69" t="s">
        <v>127</v>
      </c>
      <c r="D197" s="69" t="s">
        <v>30</v>
      </c>
      <c r="E197" s="69" t="s">
        <v>130</v>
      </c>
      <c r="F197" s="69" t="s">
        <v>85</v>
      </c>
      <c r="G197" s="94" t="s">
        <v>387</v>
      </c>
      <c r="H197" s="71">
        <v>4541.6000000000004</v>
      </c>
      <c r="I197" s="71">
        <v>4541.6000000000004</v>
      </c>
      <c r="J197" s="102">
        <f t="shared" si="14"/>
        <v>1.081359079978095</v>
      </c>
      <c r="K197" s="102">
        <f t="shared" si="12"/>
        <v>1</v>
      </c>
    </row>
    <row r="198" spans="1:11" ht="42.75" customHeight="1">
      <c r="A198" s="63" t="s">
        <v>55</v>
      </c>
      <c r="B198" s="39" t="s">
        <v>29</v>
      </c>
      <c r="C198" s="69" t="s">
        <v>127</v>
      </c>
      <c r="D198" s="69" t="s">
        <v>30</v>
      </c>
      <c r="E198" s="69" t="s">
        <v>130</v>
      </c>
      <c r="F198" s="69" t="s">
        <v>56</v>
      </c>
      <c r="G198" s="94" t="s">
        <v>388</v>
      </c>
      <c r="H198" s="71">
        <v>15.9</v>
      </c>
      <c r="I198" s="71">
        <v>15.9</v>
      </c>
      <c r="J198" s="102">
        <f t="shared" si="14"/>
        <v>0.87845303867403313</v>
      </c>
      <c r="K198" s="102">
        <f t="shared" si="12"/>
        <v>1</v>
      </c>
    </row>
    <row r="199" spans="1:11" ht="42" customHeight="1">
      <c r="A199" s="63" t="s">
        <v>57</v>
      </c>
      <c r="B199" s="69" t="s">
        <v>29</v>
      </c>
      <c r="C199" s="69" t="s">
        <v>127</v>
      </c>
      <c r="D199" s="69" t="s">
        <v>30</v>
      </c>
      <c r="E199" s="69" t="s">
        <v>130</v>
      </c>
      <c r="F199" s="69" t="s">
        <v>49</v>
      </c>
      <c r="G199" s="94" t="s">
        <v>389</v>
      </c>
      <c r="H199" s="71">
        <v>6949.8</v>
      </c>
      <c r="I199" s="71">
        <v>6873.3</v>
      </c>
      <c r="J199" s="102">
        <f t="shared" si="14"/>
        <v>1.114763935968341</v>
      </c>
      <c r="K199" s="102">
        <f t="shared" si="12"/>
        <v>0.98899248899248904</v>
      </c>
    </row>
    <row r="200" spans="1:11" ht="21.75" customHeight="1">
      <c r="A200" s="63" t="s">
        <v>58</v>
      </c>
      <c r="B200" s="69" t="s">
        <v>29</v>
      </c>
      <c r="C200" s="69" t="s">
        <v>127</v>
      </c>
      <c r="D200" s="69" t="s">
        <v>30</v>
      </c>
      <c r="E200" s="69" t="s">
        <v>130</v>
      </c>
      <c r="F200" s="69" t="s">
        <v>59</v>
      </c>
      <c r="G200" s="94" t="s">
        <v>390</v>
      </c>
      <c r="H200" s="71">
        <v>33.6</v>
      </c>
      <c r="I200" s="71">
        <v>33.6</v>
      </c>
      <c r="J200" s="102">
        <f t="shared" si="14"/>
        <v>0.58947368421052637</v>
      </c>
      <c r="K200" s="102">
        <f t="shared" si="12"/>
        <v>1</v>
      </c>
    </row>
    <row r="201" spans="1:11" ht="21.75" customHeight="1">
      <c r="A201" s="27" t="s">
        <v>168</v>
      </c>
      <c r="B201" s="69" t="s">
        <v>29</v>
      </c>
      <c r="C201" s="69" t="s">
        <v>155</v>
      </c>
      <c r="D201" s="69" t="s">
        <v>51</v>
      </c>
      <c r="E201" s="69" t="s">
        <v>169</v>
      </c>
      <c r="F201" s="69" t="s">
        <v>170</v>
      </c>
      <c r="G201" s="69" t="s">
        <v>391</v>
      </c>
      <c r="H201" s="70">
        <v>556.29999999999995</v>
      </c>
      <c r="I201" s="70">
        <v>372.2</v>
      </c>
      <c r="J201" s="102">
        <f t="shared" ref="J201:J264" si="21">I201/G201</f>
        <v>0.54415204678362572</v>
      </c>
      <c r="K201" s="102">
        <f t="shared" ref="K201:K264" si="22">I201/H201</f>
        <v>0.66906345497033981</v>
      </c>
    </row>
    <row r="202" spans="1:11" ht="27.75" customHeight="1">
      <c r="A202" s="72" t="s">
        <v>294</v>
      </c>
      <c r="B202" s="69" t="s">
        <v>29</v>
      </c>
      <c r="C202" s="39" t="s">
        <v>31</v>
      </c>
      <c r="D202" s="39" t="s">
        <v>31</v>
      </c>
      <c r="E202" s="39" t="s">
        <v>32</v>
      </c>
      <c r="F202" s="39" t="s">
        <v>33</v>
      </c>
      <c r="G202" s="88">
        <f>G203+G204+G205+G206+G207+G208+G209</f>
        <v>28779.300000000003</v>
      </c>
      <c r="H202" s="88">
        <f>SUM(H203:H209)</f>
        <v>30011.8</v>
      </c>
      <c r="I202" s="88">
        <f t="shared" ref="I202" si="23">SUM(I203:I209)</f>
        <v>29449.600000000002</v>
      </c>
      <c r="J202" s="102">
        <f t="shared" si="21"/>
        <v>1.0232910459948643</v>
      </c>
      <c r="K202" s="102">
        <f t="shared" si="22"/>
        <v>0.98126736816852045</v>
      </c>
    </row>
    <row r="203" spans="1:11" ht="18.75" customHeight="1">
      <c r="A203" s="63" t="s">
        <v>81</v>
      </c>
      <c r="B203" s="69" t="s">
        <v>29</v>
      </c>
      <c r="C203" s="69" t="s">
        <v>127</v>
      </c>
      <c r="D203" s="69" t="s">
        <v>30</v>
      </c>
      <c r="E203" s="69" t="s">
        <v>130</v>
      </c>
      <c r="F203" s="69" t="s">
        <v>83</v>
      </c>
      <c r="G203" s="94" t="s">
        <v>392</v>
      </c>
      <c r="H203" s="71">
        <v>16750.5</v>
      </c>
      <c r="I203" s="71">
        <v>16750.5</v>
      </c>
      <c r="J203" s="102">
        <f t="shared" si="21"/>
        <v>1.0880551351421575</v>
      </c>
      <c r="K203" s="102">
        <f t="shared" si="22"/>
        <v>1</v>
      </c>
    </row>
    <row r="204" spans="1:11" ht="49.5" customHeight="1">
      <c r="A204" s="27" t="s">
        <v>131</v>
      </c>
      <c r="B204" s="69" t="s">
        <v>29</v>
      </c>
      <c r="C204" s="69" t="s">
        <v>127</v>
      </c>
      <c r="D204" s="69" t="s">
        <v>30</v>
      </c>
      <c r="E204" s="69" t="s">
        <v>130</v>
      </c>
      <c r="F204" s="69" t="s">
        <v>132</v>
      </c>
      <c r="G204" s="69" t="s">
        <v>393</v>
      </c>
      <c r="H204" s="70"/>
      <c r="I204" s="70"/>
      <c r="J204" s="102"/>
      <c r="K204" s="102"/>
    </row>
    <row r="205" spans="1:11" ht="57" customHeight="1">
      <c r="A205" s="63" t="s">
        <v>84</v>
      </c>
      <c r="B205" s="69" t="s">
        <v>29</v>
      </c>
      <c r="C205" s="69" t="s">
        <v>127</v>
      </c>
      <c r="D205" s="69" t="s">
        <v>30</v>
      </c>
      <c r="E205" s="69" t="s">
        <v>130</v>
      </c>
      <c r="F205" s="69" t="s">
        <v>85</v>
      </c>
      <c r="G205" s="94" t="s">
        <v>394</v>
      </c>
      <c r="H205" s="71">
        <v>5018.1000000000004</v>
      </c>
      <c r="I205" s="71">
        <v>5018.1000000000004</v>
      </c>
      <c r="J205" s="102">
        <f t="shared" si="21"/>
        <v>1.0793237691695525</v>
      </c>
      <c r="K205" s="102">
        <f t="shared" si="22"/>
        <v>1</v>
      </c>
    </row>
    <row r="206" spans="1:11" ht="45" customHeight="1">
      <c r="A206" s="63" t="s">
        <v>55</v>
      </c>
      <c r="B206" s="39" t="s">
        <v>29</v>
      </c>
      <c r="C206" s="69" t="s">
        <v>127</v>
      </c>
      <c r="D206" s="69" t="s">
        <v>30</v>
      </c>
      <c r="E206" s="69" t="s">
        <v>130</v>
      </c>
      <c r="F206" s="69" t="s">
        <v>56</v>
      </c>
      <c r="G206" s="94" t="s">
        <v>395</v>
      </c>
      <c r="H206" s="71">
        <v>16.3</v>
      </c>
      <c r="I206" s="71">
        <v>16.3</v>
      </c>
      <c r="J206" s="102">
        <f t="shared" si="21"/>
        <v>0.89560439560439564</v>
      </c>
      <c r="K206" s="102">
        <f t="shared" si="22"/>
        <v>1</v>
      </c>
    </row>
    <row r="207" spans="1:11" ht="39.75" customHeight="1">
      <c r="A207" s="63" t="s">
        <v>57</v>
      </c>
      <c r="B207" s="69" t="s">
        <v>29</v>
      </c>
      <c r="C207" s="69" t="s">
        <v>127</v>
      </c>
      <c r="D207" s="69" t="s">
        <v>30</v>
      </c>
      <c r="E207" s="69" t="s">
        <v>130</v>
      </c>
      <c r="F207" s="69" t="s">
        <v>49</v>
      </c>
      <c r="G207" s="94" t="s">
        <v>396</v>
      </c>
      <c r="H207" s="71">
        <v>7520.2</v>
      </c>
      <c r="I207" s="71">
        <v>7217.6</v>
      </c>
      <c r="J207" s="102">
        <f t="shared" si="21"/>
        <v>0.92416036056799711</v>
      </c>
      <c r="K207" s="102">
        <f t="shared" si="22"/>
        <v>0.95976170846520048</v>
      </c>
    </row>
    <row r="208" spans="1:11" ht="19.5" customHeight="1">
      <c r="A208" s="63" t="s">
        <v>58</v>
      </c>
      <c r="B208" s="69" t="s">
        <v>29</v>
      </c>
      <c r="C208" s="69" t="s">
        <v>127</v>
      </c>
      <c r="D208" s="69" t="s">
        <v>30</v>
      </c>
      <c r="E208" s="69" t="s">
        <v>130</v>
      </c>
      <c r="F208" s="69" t="s">
        <v>59</v>
      </c>
      <c r="G208" s="94" t="s">
        <v>397</v>
      </c>
      <c r="H208" s="71">
        <v>35.700000000000003</v>
      </c>
      <c r="I208" s="71">
        <v>35.700000000000003</v>
      </c>
      <c r="J208" s="102">
        <f t="shared" si="21"/>
        <v>0.4056818181818182</v>
      </c>
      <c r="K208" s="102">
        <f t="shared" si="22"/>
        <v>1</v>
      </c>
    </row>
    <row r="209" spans="1:11" ht="27.75" customHeight="1">
      <c r="A209" s="27" t="s">
        <v>168</v>
      </c>
      <c r="B209" s="69" t="s">
        <v>29</v>
      </c>
      <c r="C209" s="69" t="s">
        <v>155</v>
      </c>
      <c r="D209" s="69" t="s">
        <v>51</v>
      </c>
      <c r="E209" s="69" t="s">
        <v>169</v>
      </c>
      <c r="F209" s="69" t="s">
        <v>170</v>
      </c>
      <c r="G209" s="69" t="s">
        <v>398</v>
      </c>
      <c r="H209" s="70">
        <v>671</v>
      </c>
      <c r="I209" s="70">
        <v>411.4</v>
      </c>
      <c r="J209" s="102">
        <f t="shared" si="21"/>
        <v>0.50416666666666665</v>
      </c>
      <c r="K209" s="102">
        <f t="shared" si="22"/>
        <v>0.61311475409836058</v>
      </c>
    </row>
    <row r="210" spans="1:11" ht="29.25" customHeight="1">
      <c r="A210" s="72" t="s">
        <v>295</v>
      </c>
      <c r="B210" s="69" t="s">
        <v>29</v>
      </c>
      <c r="C210" s="39" t="s">
        <v>31</v>
      </c>
      <c r="D210" s="39" t="s">
        <v>31</v>
      </c>
      <c r="E210" s="39" t="s">
        <v>32</v>
      </c>
      <c r="F210" s="39" t="s">
        <v>33</v>
      </c>
      <c r="G210" s="88">
        <f>G211+G212+G213+G214+G215+G216+G217</f>
        <v>7205.5999999999995</v>
      </c>
      <c r="H210" s="88">
        <f>SUM(H211:H217)</f>
        <v>8183.5</v>
      </c>
      <c r="I210" s="88">
        <f t="shared" ref="I210" si="24">SUM(I211:I217)</f>
        <v>7925.5999999999995</v>
      </c>
      <c r="J210" s="102">
        <f t="shared" si="21"/>
        <v>1.0999222826690351</v>
      </c>
      <c r="K210" s="102">
        <f t="shared" si="22"/>
        <v>0.96848536689680453</v>
      </c>
    </row>
    <row r="211" spans="1:11" ht="18" customHeight="1">
      <c r="A211" s="63" t="s">
        <v>81</v>
      </c>
      <c r="B211" s="69" t="s">
        <v>29</v>
      </c>
      <c r="C211" s="69" t="s">
        <v>127</v>
      </c>
      <c r="D211" s="69" t="s">
        <v>30</v>
      </c>
      <c r="E211" s="69" t="s">
        <v>130</v>
      </c>
      <c r="F211" s="69" t="s">
        <v>83</v>
      </c>
      <c r="G211" s="94" t="s">
        <v>399</v>
      </c>
      <c r="H211" s="71">
        <v>4541.7</v>
      </c>
      <c r="I211" s="71">
        <v>4541.7</v>
      </c>
      <c r="J211" s="102">
        <f t="shared" si="21"/>
        <v>1.141245351291587</v>
      </c>
      <c r="K211" s="102">
        <f t="shared" si="22"/>
        <v>1</v>
      </c>
    </row>
    <row r="212" spans="1:11" ht="53.25" customHeight="1">
      <c r="A212" s="27" t="s">
        <v>131</v>
      </c>
      <c r="B212" s="69" t="s">
        <v>29</v>
      </c>
      <c r="C212" s="69" t="s">
        <v>127</v>
      </c>
      <c r="D212" s="69" t="s">
        <v>30</v>
      </c>
      <c r="E212" s="69" t="s">
        <v>130</v>
      </c>
      <c r="F212" s="69" t="s">
        <v>132</v>
      </c>
      <c r="G212" s="69" t="s">
        <v>400</v>
      </c>
      <c r="H212" s="70"/>
      <c r="I212" s="70"/>
      <c r="J212" s="102"/>
      <c r="K212" s="102"/>
    </row>
    <row r="213" spans="1:11" ht="57" customHeight="1">
      <c r="A213" s="63" t="s">
        <v>84</v>
      </c>
      <c r="B213" s="69" t="s">
        <v>29</v>
      </c>
      <c r="C213" s="69" t="s">
        <v>127</v>
      </c>
      <c r="D213" s="69" t="s">
        <v>30</v>
      </c>
      <c r="E213" s="69" t="s">
        <v>130</v>
      </c>
      <c r="F213" s="69" t="s">
        <v>85</v>
      </c>
      <c r="G213" s="94" t="s">
        <v>401</v>
      </c>
      <c r="H213" s="71">
        <v>1359.1</v>
      </c>
      <c r="I213" s="71">
        <v>1359.1</v>
      </c>
      <c r="J213" s="102">
        <f t="shared" si="21"/>
        <v>1.1305107303277324</v>
      </c>
      <c r="K213" s="102">
        <f t="shared" si="22"/>
        <v>1</v>
      </c>
    </row>
    <row r="214" spans="1:11" ht="39.75" customHeight="1">
      <c r="A214" s="63" t="s">
        <v>55</v>
      </c>
      <c r="B214" s="39" t="s">
        <v>29</v>
      </c>
      <c r="C214" s="69" t="s">
        <v>127</v>
      </c>
      <c r="D214" s="69" t="s">
        <v>30</v>
      </c>
      <c r="E214" s="69" t="s">
        <v>130</v>
      </c>
      <c r="F214" s="69" t="s">
        <v>56</v>
      </c>
      <c r="G214" s="94" t="s">
        <v>375</v>
      </c>
      <c r="H214" s="71">
        <v>9</v>
      </c>
      <c r="I214" s="71">
        <v>9</v>
      </c>
      <c r="J214" s="102">
        <f t="shared" si="21"/>
        <v>0.82568807339449535</v>
      </c>
      <c r="K214" s="102">
        <f t="shared" si="22"/>
        <v>1</v>
      </c>
    </row>
    <row r="215" spans="1:11" ht="41.25" customHeight="1">
      <c r="A215" s="63" t="s">
        <v>57</v>
      </c>
      <c r="B215" s="69" t="s">
        <v>29</v>
      </c>
      <c r="C215" s="69" t="s">
        <v>127</v>
      </c>
      <c r="D215" s="69" t="s">
        <v>30</v>
      </c>
      <c r="E215" s="69" t="s">
        <v>130</v>
      </c>
      <c r="F215" s="69" t="s">
        <v>49</v>
      </c>
      <c r="G215" s="94" t="s">
        <v>402</v>
      </c>
      <c r="H215" s="71">
        <v>2141.1</v>
      </c>
      <c r="I215" s="71">
        <v>1883.3</v>
      </c>
      <c r="J215" s="102">
        <f t="shared" si="21"/>
        <v>1.0375165271044513</v>
      </c>
      <c r="K215" s="102">
        <f t="shared" si="22"/>
        <v>0.87959460090607633</v>
      </c>
    </row>
    <row r="216" spans="1:11" ht="24" customHeight="1">
      <c r="A216" s="63" t="s">
        <v>58</v>
      </c>
      <c r="B216" s="69" t="s">
        <v>29</v>
      </c>
      <c r="C216" s="69" t="s">
        <v>127</v>
      </c>
      <c r="D216" s="69" t="s">
        <v>30</v>
      </c>
      <c r="E216" s="69" t="s">
        <v>130</v>
      </c>
      <c r="F216" s="69" t="s">
        <v>59</v>
      </c>
      <c r="G216" s="94" t="s">
        <v>403</v>
      </c>
      <c r="H216" s="71">
        <v>16.5</v>
      </c>
      <c r="I216" s="71">
        <v>16.5</v>
      </c>
      <c r="J216" s="102">
        <f t="shared" si="21"/>
        <v>0.47142857142857142</v>
      </c>
      <c r="K216" s="102">
        <f t="shared" si="22"/>
        <v>1</v>
      </c>
    </row>
    <row r="217" spans="1:11" ht="22.5" customHeight="1">
      <c r="A217" s="27" t="s">
        <v>168</v>
      </c>
      <c r="B217" s="69" t="s">
        <v>29</v>
      </c>
      <c r="C217" s="69" t="s">
        <v>155</v>
      </c>
      <c r="D217" s="69" t="s">
        <v>51</v>
      </c>
      <c r="E217" s="69" t="s">
        <v>169</v>
      </c>
      <c r="F217" s="69" t="s">
        <v>170</v>
      </c>
      <c r="G217" s="69" t="s">
        <v>404</v>
      </c>
      <c r="H217" s="70">
        <v>116.1</v>
      </c>
      <c r="I217" s="70">
        <v>116</v>
      </c>
      <c r="J217" s="102">
        <f t="shared" si="21"/>
        <v>0.71604938271604934</v>
      </c>
      <c r="K217" s="102">
        <f t="shared" si="22"/>
        <v>0.99913867355727826</v>
      </c>
    </row>
    <row r="218" spans="1:11" ht="24.75" customHeight="1">
      <c r="A218" s="72" t="s">
        <v>296</v>
      </c>
      <c r="B218" s="69" t="s">
        <v>29</v>
      </c>
      <c r="C218" s="39" t="s">
        <v>31</v>
      </c>
      <c r="D218" s="39" t="s">
        <v>31</v>
      </c>
      <c r="E218" s="39" t="s">
        <v>32</v>
      </c>
      <c r="F218" s="39" t="s">
        <v>33</v>
      </c>
      <c r="G218" s="88">
        <f>G219+G220+G221+G222+G223+G224+G225</f>
        <v>17336.7</v>
      </c>
      <c r="H218" s="88">
        <f>SUM(H219:H225)</f>
        <v>19856.999999999996</v>
      </c>
      <c r="I218" s="88">
        <f t="shared" ref="I218" si="25">SUM(I219:I225)</f>
        <v>19704.399999999998</v>
      </c>
      <c r="J218" s="102">
        <f t="shared" si="21"/>
        <v>1.1365715505257632</v>
      </c>
      <c r="K218" s="102">
        <f t="shared" si="22"/>
        <v>0.99231505262627795</v>
      </c>
    </row>
    <row r="219" spans="1:11" ht="19.5" customHeight="1">
      <c r="A219" s="63" t="s">
        <v>81</v>
      </c>
      <c r="B219" s="69" t="s">
        <v>29</v>
      </c>
      <c r="C219" s="69" t="s">
        <v>127</v>
      </c>
      <c r="D219" s="69" t="s">
        <v>30</v>
      </c>
      <c r="E219" s="69" t="s">
        <v>130</v>
      </c>
      <c r="F219" s="69" t="s">
        <v>83</v>
      </c>
      <c r="G219" s="94" t="s">
        <v>405</v>
      </c>
      <c r="H219" s="71">
        <v>10450.1</v>
      </c>
      <c r="I219" s="71">
        <v>10450.1</v>
      </c>
      <c r="J219" s="102">
        <f t="shared" si="21"/>
        <v>1.0871252314670328</v>
      </c>
      <c r="K219" s="102">
        <f t="shared" si="22"/>
        <v>1</v>
      </c>
    </row>
    <row r="220" spans="1:11" ht="44.25" customHeight="1">
      <c r="A220" s="27" t="s">
        <v>131</v>
      </c>
      <c r="B220" s="69" t="s">
        <v>29</v>
      </c>
      <c r="C220" s="69" t="s">
        <v>127</v>
      </c>
      <c r="D220" s="69" t="s">
        <v>30</v>
      </c>
      <c r="E220" s="69" t="s">
        <v>130</v>
      </c>
      <c r="F220" s="69" t="s">
        <v>132</v>
      </c>
      <c r="G220" s="69" t="s">
        <v>406</v>
      </c>
      <c r="H220" s="70"/>
      <c r="I220" s="70"/>
      <c r="J220" s="102"/>
      <c r="K220" s="102"/>
    </row>
    <row r="221" spans="1:11" ht="58.5" customHeight="1">
      <c r="A221" s="63" t="s">
        <v>84</v>
      </c>
      <c r="B221" s="69" t="s">
        <v>29</v>
      </c>
      <c r="C221" s="69" t="s">
        <v>127</v>
      </c>
      <c r="D221" s="69" t="s">
        <v>30</v>
      </c>
      <c r="E221" s="69" t="s">
        <v>130</v>
      </c>
      <c r="F221" s="69" t="s">
        <v>85</v>
      </c>
      <c r="G221" s="94" t="s">
        <v>407</v>
      </c>
      <c r="H221" s="71">
        <v>3146.2</v>
      </c>
      <c r="I221" s="71">
        <v>3146.2</v>
      </c>
      <c r="J221" s="102">
        <f t="shared" si="21"/>
        <v>1.0837754047537029</v>
      </c>
      <c r="K221" s="102">
        <f t="shared" si="22"/>
        <v>1</v>
      </c>
    </row>
    <row r="222" spans="1:11" ht="51.75" customHeight="1">
      <c r="A222" s="63" t="s">
        <v>55</v>
      </c>
      <c r="B222" s="39" t="s">
        <v>29</v>
      </c>
      <c r="C222" s="69" t="s">
        <v>127</v>
      </c>
      <c r="D222" s="69" t="s">
        <v>30</v>
      </c>
      <c r="E222" s="69" t="s">
        <v>130</v>
      </c>
      <c r="F222" s="69" t="s">
        <v>56</v>
      </c>
      <c r="G222" s="94" t="s">
        <v>375</v>
      </c>
      <c r="H222" s="71">
        <v>10.9</v>
      </c>
      <c r="I222" s="71">
        <v>10.9</v>
      </c>
      <c r="J222" s="102">
        <f t="shared" si="21"/>
        <v>1</v>
      </c>
      <c r="K222" s="102">
        <f t="shared" si="22"/>
        <v>1</v>
      </c>
    </row>
    <row r="223" spans="1:11" ht="42.75" customHeight="1">
      <c r="A223" s="63" t="s">
        <v>57</v>
      </c>
      <c r="B223" s="69" t="s">
        <v>29</v>
      </c>
      <c r="C223" s="69" t="s">
        <v>127</v>
      </c>
      <c r="D223" s="69" t="s">
        <v>30</v>
      </c>
      <c r="E223" s="69" t="s">
        <v>130</v>
      </c>
      <c r="F223" s="69" t="s">
        <v>49</v>
      </c>
      <c r="G223" s="94" t="s">
        <v>408</v>
      </c>
      <c r="H223" s="71">
        <v>5842.5</v>
      </c>
      <c r="I223" s="71">
        <v>5842.5</v>
      </c>
      <c r="J223" s="102">
        <f t="shared" si="21"/>
        <v>1.3710604745030859</v>
      </c>
      <c r="K223" s="102">
        <f t="shared" si="22"/>
        <v>1</v>
      </c>
    </row>
    <row r="224" spans="1:11" ht="20.25" customHeight="1">
      <c r="A224" s="63" t="s">
        <v>58</v>
      </c>
      <c r="B224" s="69" t="s">
        <v>29</v>
      </c>
      <c r="C224" s="69" t="s">
        <v>127</v>
      </c>
      <c r="D224" s="69" t="s">
        <v>30</v>
      </c>
      <c r="E224" s="69" t="s">
        <v>130</v>
      </c>
      <c r="F224" s="69" t="s">
        <v>59</v>
      </c>
      <c r="G224" s="94" t="s">
        <v>409</v>
      </c>
      <c r="H224" s="71">
        <v>18.8</v>
      </c>
      <c r="I224" s="71">
        <v>18.8</v>
      </c>
      <c r="J224" s="102">
        <f t="shared" si="21"/>
        <v>0.376</v>
      </c>
      <c r="K224" s="102">
        <f t="shared" si="22"/>
        <v>1</v>
      </c>
    </row>
    <row r="225" spans="1:11" ht="21.75" customHeight="1">
      <c r="A225" s="27" t="s">
        <v>168</v>
      </c>
      <c r="B225" s="69" t="s">
        <v>29</v>
      </c>
      <c r="C225" s="69" t="s">
        <v>155</v>
      </c>
      <c r="D225" s="69" t="s">
        <v>51</v>
      </c>
      <c r="E225" s="69" t="s">
        <v>169</v>
      </c>
      <c r="F225" s="69" t="s">
        <v>170</v>
      </c>
      <c r="G225" s="69" t="s">
        <v>410</v>
      </c>
      <c r="H225" s="70">
        <v>388.5</v>
      </c>
      <c r="I225" s="70">
        <v>235.9</v>
      </c>
      <c r="J225" s="102">
        <f t="shared" si="21"/>
        <v>0.4746478873239437</v>
      </c>
      <c r="K225" s="102">
        <f t="shared" si="22"/>
        <v>0.60720720720720722</v>
      </c>
    </row>
    <row r="226" spans="1:11" ht="30.75" customHeight="1">
      <c r="A226" s="72" t="s">
        <v>297</v>
      </c>
      <c r="B226" s="69" t="s">
        <v>29</v>
      </c>
      <c r="C226" s="39" t="s">
        <v>31</v>
      </c>
      <c r="D226" s="39" t="s">
        <v>31</v>
      </c>
      <c r="E226" s="39" t="s">
        <v>32</v>
      </c>
      <c r="F226" s="39" t="s">
        <v>33</v>
      </c>
      <c r="G226" s="88">
        <f>G227+G228+G229+G230+G231+G232+G233</f>
        <v>11370.1</v>
      </c>
      <c r="H226" s="88">
        <f>SUM(H227:H233)</f>
        <v>11848.6</v>
      </c>
      <c r="I226" s="88">
        <f t="shared" ref="I226" si="26">SUM(I227:I233)</f>
        <v>11761</v>
      </c>
      <c r="J226" s="102">
        <f t="shared" si="21"/>
        <v>1.0343796448580047</v>
      </c>
      <c r="K226" s="102">
        <f t="shared" si="22"/>
        <v>0.99260672146920303</v>
      </c>
    </row>
    <row r="227" spans="1:11" ht="21" customHeight="1">
      <c r="A227" s="63" t="s">
        <v>81</v>
      </c>
      <c r="B227" s="69" t="s">
        <v>29</v>
      </c>
      <c r="C227" s="69" t="s">
        <v>127</v>
      </c>
      <c r="D227" s="69" t="s">
        <v>30</v>
      </c>
      <c r="E227" s="69" t="s">
        <v>130</v>
      </c>
      <c r="F227" s="69" t="s">
        <v>83</v>
      </c>
      <c r="G227" s="94" t="s">
        <v>411</v>
      </c>
      <c r="H227" s="71">
        <v>7034</v>
      </c>
      <c r="I227" s="71">
        <v>7034</v>
      </c>
      <c r="J227" s="102">
        <f t="shared" si="21"/>
        <v>1.0845900021586949</v>
      </c>
      <c r="K227" s="102">
        <f t="shared" si="22"/>
        <v>1</v>
      </c>
    </row>
    <row r="228" spans="1:11" ht="45" customHeight="1">
      <c r="A228" s="27" t="s">
        <v>131</v>
      </c>
      <c r="B228" s="69" t="s">
        <v>29</v>
      </c>
      <c r="C228" s="69" t="s">
        <v>127</v>
      </c>
      <c r="D228" s="69" t="s">
        <v>30</v>
      </c>
      <c r="E228" s="69" t="s">
        <v>130</v>
      </c>
      <c r="F228" s="69" t="s">
        <v>132</v>
      </c>
      <c r="G228" s="69" t="s">
        <v>412</v>
      </c>
      <c r="H228" s="70"/>
      <c r="I228" s="70"/>
      <c r="J228" s="102"/>
      <c r="K228" s="102"/>
    </row>
    <row r="229" spans="1:11" ht="61.5" customHeight="1">
      <c r="A229" s="63" t="s">
        <v>84</v>
      </c>
      <c r="B229" s="69" t="s">
        <v>29</v>
      </c>
      <c r="C229" s="69" t="s">
        <v>127</v>
      </c>
      <c r="D229" s="69" t="s">
        <v>30</v>
      </c>
      <c r="E229" s="69" t="s">
        <v>130</v>
      </c>
      <c r="F229" s="69" t="s">
        <v>85</v>
      </c>
      <c r="G229" s="94" t="s">
        <v>413</v>
      </c>
      <c r="H229" s="71">
        <v>2121.6999999999998</v>
      </c>
      <c r="I229" s="71">
        <v>2121.6999999999998</v>
      </c>
      <c r="J229" s="102">
        <f t="shared" si="21"/>
        <v>1.0833843954248366</v>
      </c>
      <c r="K229" s="102">
        <f t="shared" si="22"/>
        <v>1</v>
      </c>
    </row>
    <row r="230" spans="1:11" ht="42" customHeight="1">
      <c r="A230" s="63" t="s">
        <v>55</v>
      </c>
      <c r="B230" s="39" t="s">
        <v>29</v>
      </c>
      <c r="C230" s="69" t="s">
        <v>127</v>
      </c>
      <c r="D230" s="69" t="s">
        <v>30</v>
      </c>
      <c r="E230" s="69" t="s">
        <v>130</v>
      </c>
      <c r="F230" s="69" t="s">
        <v>56</v>
      </c>
      <c r="G230" s="94" t="s">
        <v>368</v>
      </c>
      <c r="H230" s="71">
        <v>16.3</v>
      </c>
      <c r="I230" s="71">
        <v>16.3</v>
      </c>
      <c r="J230" s="102">
        <f t="shared" si="21"/>
        <v>0.90555555555555556</v>
      </c>
      <c r="K230" s="102">
        <f t="shared" si="22"/>
        <v>1</v>
      </c>
    </row>
    <row r="231" spans="1:11" ht="41.25" customHeight="1">
      <c r="A231" s="63" t="s">
        <v>57</v>
      </c>
      <c r="B231" s="69" t="s">
        <v>29</v>
      </c>
      <c r="C231" s="69" t="s">
        <v>127</v>
      </c>
      <c r="D231" s="69" t="s">
        <v>30</v>
      </c>
      <c r="E231" s="69" t="s">
        <v>130</v>
      </c>
      <c r="F231" s="69" t="s">
        <v>49</v>
      </c>
      <c r="G231" s="94" t="s">
        <v>414</v>
      </c>
      <c r="H231" s="71">
        <v>2502.1999999999998</v>
      </c>
      <c r="I231" s="71">
        <v>2470.6999999999998</v>
      </c>
      <c r="J231" s="102">
        <f t="shared" si="21"/>
        <v>0.92761404167448835</v>
      </c>
      <c r="K231" s="102">
        <f t="shared" si="22"/>
        <v>0.98741107825113905</v>
      </c>
    </row>
    <row r="232" spans="1:11" ht="17.25" customHeight="1">
      <c r="A232" s="63" t="s">
        <v>58</v>
      </c>
      <c r="B232" s="69" t="s">
        <v>29</v>
      </c>
      <c r="C232" s="69" t="s">
        <v>127</v>
      </c>
      <c r="D232" s="69" t="s">
        <v>30</v>
      </c>
      <c r="E232" s="69" t="s">
        <v>130</v>
      </c>
      <c r="F232" s="69" t="s">
        <v>59</v>
      </c>
      <c r="G232" s="94" t="s">
        <v>415</v>
      </c>
      <c r="H232" s="71">
        <v>11.9</v>
      </c>
      <c r="I232" s="71">
        <v>11.9</v>
      </c>
      <c r="J232" s="102">
        <f t="shared" si="21"/>
        <v>0.4033898305084746</v>
      </c>
      <c r="K232" s="102">
        <f t="shared" si="22"/>
        <v>1</v>
      </c>
    </row>
    <row r="233" spans="1:11" ht="27" customHeight="1">
      <c r="A233" s="27" t="s">
        <v>168</v>
      </c>
      <c r="B233" s="69" t="s">
        <v>29</v>
      </c>
      <c r="C233" s="69" t="s">
        <v>155</v>
      </c>
      <c r="D233" s="69" t="s">
        <v>51</v>
      </c>
      <c r="E233" s="69" t="s">
        <v>169</v>
      </c>
      <c r="F233" s="69" t="s">
        <v>170</v>
      </c>
      <c r="G233" s="69" t="s">
        <v>416</v>
      </c>
      <c r="H233" s="70">
        <v>162.5</v>
      </c>
      <c r="I233" s="70">
        <v>106.4</v>
      </c>
      <c r="J233" s="102">
        <f t="shared" si="21"/>
        <v>0.49719626168224301</v>
      </c>
      <c r="K233" s="102">
        <f t="shared" si="22"/>
        <v>0.65476923076923077</v>
      </c>
    </row>
    <row r="234" spans="1:11" ht="28.5" customHeight="1">
      <c r="A234" s="72" t="s">
        <v>298</v>
      </c>
      <c r="B234" s="69" t="s">
        <v>29</v>
      </c>
      <c r="C234" s="39" t="s">
        <v>31</v>
      </c>
      <c r="D234" s="39" t="s">
        <v>31</v>
      </c>
      <c r="E234" s="39" t="s">
        <v>32</v>
      </c>
      <c r="F234" s="39" t="s">
        <v>33</v>
      </c>
      <c r="G234" s="88">
        <f>G235+G236+G237+G238+G239+G240+G241</f>
        <v>12148</v>
      </c>
      <c r="H234" s="88">
        <f>SUM(H235:H241)</f>
        <v>14600.2</v>
      </c>
      <c r="I234" s="88">
        <f t="shared" ref="I234" si="27">SUM(I235:I241)</f>
        <v>14518</v>
      </c>
      <c r="J234" s="102">
        <f t="shared" si="21"/>
        <v>1.1950938426078366</v>
      </c>
      <c r="K234" s="102">
        <f t="shared" si="22"/>
        <v>0.99436994013780633</v>
      </c>
    </row>
    <row r="235" spans="1:11" ht="13.5" customHeight="1">
      <c r="A235" s="63" t="s">
        <v>81</v>
      </c>
      <c r="B235" s="69" t="s">
        <v>29</v>
      </c>
      <c r="C235" s="69" t="s">
        <v>127</v>
      </c>
      <c r="D235" s="69" t="s">
        <v>30</v>
      </c>
      <c r="E235" s="69" t="s">
        <v>130</v>
      </c>
      <c r="F235" s="69" t="s">
        <v>83</v>
      </c>
      <c r="G235" s="94" t="s">
        <v>417</v>
      </c>
      <c r="H235" s="71">
        <v>7284.1</v>
      </c>
      <c r="I235" s="71">
        <v>7284.1</v>
      </c>
      <c r="J235" s="102">
        <f t="shared" si="21"/>
        <v>1.1159096131750288</v>
      </c>
      <c r="K235" s="102">
        <f t="shared" si="22"/>
        <v>1</v>
      </c>
    </row>
    <row r="236" spans="1:11" ht="44.25" customHeight="1">
      <c r="A236" s="27" t="s">
        <v>131</v>
      </c>
      <c r="B236" s="69" t="s">
        <v>29</v>
      </c>
      <c r="C236" s="69" t="s">
        <v>127</v>
      </c>
      <c r="D236" s="69" t="s">
        <v>30</v>
      </c>
      <c r="E236" s="69" t="s">
        <v>130</v>
      </c>
      <c r="F236" s="69" t="s">
        <v>132</v>
      </c>
      <c r="G236" s="69" t="s">
        <v>418</v>
      </c>
      <c r="H236" s="70"/>
      <c r="I236" s="70"/>
      <c r="J236" s="102"/>
      <c r="K236" s="102"/>
    </row>
    <row r="237" spans="1:11" ht="50.25" customHeight="1">
      <c r="A237" s="63" t="s">
        <v>84</v>
      </c>
      <c r="B237" s="69" t="s">
        <v>29</v>
      </c>
      <c r="C237" s="69" t="s">
        <v>127</v>
      </c>
      <c r="D237" s="69" t="s">
        <v>30</v>
      </c>
      <c r="E237" s="69" t="s">
        <v>130</v>
      </c>
      <c r="F237" s="69" t="s">
        <v>85</v>
      </c>
      <c r="G237" s="94" t="s">
        <v>419</v>
      </c>
      <c r="H237" s="71">
        <v>2143.5</v>
      </c>
      <c r="I237" s="71">
        <v>2143.5</v>
      </c>
      <c r="J237" s="102">
        <f t="shared" si="21"/>
        <v>1.0874086850649349</v>
      </c>
      <c r="K237" s="102">
        <f t="shared" si="22"/>
        <v>1</v>
      </c>
    </row>
    <row r="238" spans="1:11" ht="45.75" customHeight="1">
      <c r="A238" s="63" t="s">
        <v>55</v>
      </c>
      <c r="B238" s="39" t="s">
        <v>29</v>
      </c>
      <c r="C238" s="69" t="s">
        <v>127</v>
      </c>
      <c r="D238" s="69" t="s">
        <v>30</v>
      </c>
      <c r="E238" s="69" t="s">
        <v>130</v>
      </c>
      <c r="F238" s="69" t="s">
        <v>56</v>
      </c>
      <c r="G238" s="94" t="s">
        <v>375</v>
      </c>
      <c r="H238" s="71">
        <v>10.9</v>
      </c>
      <c r="I238" s="71">
        <v>10.9</v>
      </c>
      <c r="J238" s="102">
        <f t="shared" si="21"/>
        <v>1</v>
      </c>
      <c r="K238" s="102">
        <f t="shared" si="22"/>
        <v>1</v>
      </c>
    </row>
    <row r="239" spans="1:11" ht="45" customHeight="1">
      <c r="A239" s="27" t="s">
        <v>57</v>
      </c>
      <c r="B239" s="69" t="s">
        <v>29</v>
      </c>
      <c r="C239" s="69" t="s">
        <v>127</v>
      </c>
      <c r="D239" s="69" t="s">
        <v>30</v>
      </c>
      <c r="E239" s="69" t="s">
        <v>130</v>
      </c>
      <c r="F239" s="69" t="s">
        <v>49</v>
      </c>
      <c r="G239" s="69" t="s">
        <v>420</v>
      </c>
      <c r="H239" s="70">
        <v>4699.5</v>
      </c>
      <c r="I239" s="70">
        <v>4699.5</v>
      </c>
      <c r="J239" s="102">
        <f t="shared" si="21"/>
        <v>1.5711085851832041</v>
      </c>
      <c r="K239" s="102">
        <f t="shared" si="22"/>
        <v>1</v>
      </c>
    </row>
    <row r="240" spans="1:11" ht="20.25" customHeight="1">
      <c r="A240" s="63" t="s">
        <v>58</v>
      </c>
      <c r="B240" s="69" t="s">
        <v>29</v>
      </c>
      <c r="C240" s="69" t="s">
        <v>127</v>
      </c>
      <c r="D240" s="69" t="s">
        <v>30</v>
      </c>
      <c r="E240" s="69" t="s">
        <v>130</v>
      </c>
      <c r="F240" s="69" t="s">
        <v>59</v>
      </c>
      <c r="G240" s="94" t="s">
        <v>421</v>
      </c>
      <c r="H240" s="71">
        <v>308.5</v>
      </c>
      <c r="I240" s="71">
        <v>308.5</v>
      </c>
      <c r="J240" s="102">
        <f t="shared" si="21"/>
        <v>0.7241784037558685</v>
      </c>
      <c r="K240" s="102">
        <f t="shared" si="22"/>
        <v>1</v>
      </c>
    </row>
    <row r="241" spans="1:11" ht="21.75" customHeight="1">
      <c r="A241" s="27" t="s">
        <v>168</v>
      </c>
      <c r="B241" s="69" t="s">
        <v>29</v>
      </c>
      <c r="C241" s="69" t="s">
        <v>155</v>
      </c>
      <c r="D241" s="69" t="s">
        <v>51</v>
      </c>
      <c r="E241" s="69" t="s">
        <v>169</v>
      </c>
      <c r="F241" s="69" t="s">
        <v>170</v>
      </c>
      <c r="G241" s="69" t="s">
        <v>422</v>
      </c>
      <c r="H241" s="70">
        <v>153.69999999999999</v>
      </c>
      <c r="I241" s="70">
        <v>71.5</v>
      </c>
      <c r="J241" s="102">
        <f t="shared" si="21"/>
        <v>0.32500000000000001</v>
      </c>
      <c r="K241" s="102">
        <f t="shared" si="22"/>
        <v>0.46519193233571898</v>
      </c>
    </row>
    <row r="242" spans="1:11" ht="27.75" customHeight="1">
      <c r="A242" s="72" t="s">
        <v>299</v>
      </c>
      <c r="B242" s="69" t="s">
        <v>29</v>
      </c>
      <c r="C242" s="39" t="s">
        <v>31</v>
      </c>
      <c r="D242" s="39" t="s">
        <v>31</v>
      </c>
      <c r="E242" s="39" t="s">
        <v>32</v>
      </c>
      <c r="F242" s="39" t="s">
        <v>33</v>
      </c>
      <c r="G242" s="88">
        <f>G243+G244+G245+G246+G247+G248+G249</f>
        <v>18834</v>
      </c>
      <c r="H242" s="88">
        <f>SUM(H243:H249)</f>
        <v>19655</v>
      </c>
      <c r="I242" s="88">
        <f t="shared" ref="I242" si="28">SUM(I243:I249)</f>
        <v>19364.2</v>
      </c>
      <c r="J242" s="102">
        <f t="shared" si="21"/>
        <v>1.0281512158861634</v>
      </c>
      <c r="K242" s="102">
        <f t="shared" si="22"/>
        <v>0.98520478249809218</v>
      </c>
    </row>
    <row r="243" spans="1:11" ht="17.25" customHeight="1">
      <c r="A243" s="63" t="s">
        <v>81</v>
      </c>
      <c r="B243" s="69" t="s">
        <v>29</v>
      </c>
      <c r="C243" s="69" t="s">
        <v>127</v>
      </c>
      <c r="D243" s="69" t="s">
        <v>30</v>
      </c>
      <c r="E243" s="69" t="s">
        <v>130</v>
      </c>
      <c r="F243" s="69" t="s">
        <v>83</v>
      </c>
      <c r="G243" s="94" t="s">
        <v>423</v>
      </c>
      <c r="H243" s="71">
        <v>10248.6</v>
      </c>
      <c r="I243" s="71">
        <v>10248.6</v>
      </c>
      <c r="J243" s="102">
        <f t="shared" si="21"/>
        <v>1.055718656324361</v>
      </c>
      <c r="K243" s="102">
        <f t="shared" si="22"/>
        <v>1</v>
      </c>
    </row>
    <row r="244" spans="1:11" ht="44.25" customHeight="1">
      <c r="A244" s="27" t="s">
        <v>131</v>
      </c>
      <c r="B244" s="69" t="s">
        <v>29</v>
      </c>
      <c r="C244" s="69" t="s">
        <v>127</v>
      </c>
      <c r="D244" s="69" t="s">
        <v>30</v>
      </c>
      <c r="E244" s="69" t="s">
        <v>130</v>
      </c>
      <c r="F244" s="69" t="s">
        <v>132</v>
      </c>
      <c r="G244" s="69" t="s">
        <v>406</v>
      </c>
      <c r="H244" s="70"/>
      <c r="I244" s="70"/>
      <c r="J244" s="102"/>
      <c r="K244" s="102"/>
    </row>
    <row r="245" spans="1:11" ht="59.25" customHeight="1">
      <c r="A245" s="63" t="s">
        <v>84</v>
      </c>
      <c r="B245" s="69" t="s">
        <v>29</v>
      </c>
      <c r="C245" s="69" t="s">
        <v>127</v>
      </c>
      <c r="D245" s="69" t="s">
        <v>30</v>
      </c>
      <c r="E245" s="69" t="s">
        <v>130</v>
      </c>
      <c r="F245" s="69" t="s">
        <v>85</v>
      </c>
      <c r="G245" s="94" t="s">
        <v>424</v>
      </c>
      <c r="H245" s="71">
        <v>3093.5</v>
      </c>
      <c r="I245" s="71">
        <v>3093.5</v>
      </c>
      <c r="J245" s="102">
        <f t="shared" si="21"/>
        <v>1.0552258152544687</v>
      </c>
      <c r="K245" s="102">
        <f t="shared" si="22"/>
        <v>1</v>
      </c>
    </row>
    <row r="246" spans="1:11" ht="41.25" customHeight="1">
      <c r="A246" s="63" t="s">
        <v>55</v>
      </c>
      <c r="B246" s="39" t="s">
        <v>29</v>
      </c>
      <c r="C246" s="69" t="s">
        <v>127</v>
      </c>
      <c r="D246" s="69" t="s">
        <v>30</v>
      </c>
      <c r="E246" s="69" t="s">
        <v>130</v>
      </c>
      <c r="F246" s="69" t="s">
        <v>56</v>
      </c>
      <c r="G246" s="94" t="s">
        <v>388</v>
      </c>
      <c r="H246" s="71">
        <v>16.3</v>
      </c>
      <c r="I246" s="71">
        <v>16.3</v>
      </c>
      <c r="J246" s="102">
        <f t="shared" si="21"/>
        <v>0.90055248618784522</v>
      </c>
      <c r="K246" s="102">
        <f t="shared" si="22"/>
        <v>1</v>
      </c>
    </row>
    <row r="247" spans="1:11" ht="48" customHeight="1">
      <c r="A247" s="63" t="s">
        <v>57</v>
      </c>
      <c r="B247" s="69" t="s">
        <v>29</v>
      </c>
      <c r="C247" s="69" t="s">
        <v>127</v>
      </c>
      <c r="D247" s="69" t="s">
        <v>30</v>
      </c>
      <c r="E247" s="69" t="s">
        <v>130</v>
      </c>
      <c r="F247" s="69" t="s">
        <v>49</v>
      </c>
      <c r="G247" s="94" t="s">
        <v>425</v>
      </c>
      <c r="H247" s="71">
        <v>4882.8999999999996</v>
      </c>
      <c r="I247" s="71">
        <v>4695.3999999999996</v>
      </c>
      <c r="J247" s="102">
        <f t="shared" si="21"/>
        <v>1.07081119295765</v>
      </c>
      <c r="K247" s="102">
        <f t="shared" si="22"/>
        <v>0.96160068811566901</v>
      </c>
    </row>
    <row r="248" spans="1:11" ht="19.5" customHeight="1">
      <c r="A248" s="63" t="s">
        <v>58</v>
      </c>
      <c r="B248" s="69" t="s">
        <v>29</v>
      </c>
      <c r="C248" s="69" t="s">
        <v>127</v>
      </c>
      <c r="D248" s="69" t="s">
        <v>30</v>
      </c>
      <c r="E248" s="69" t="s">
        <v>130</v>
      </c>
      <c r="F248" s="69" t="s">
        <v>59</v>
      </c>
      <c r="G248" s="94" t="s">
        <v>426</v>
      </c>
      <c r="H248" s="71">
        <v>1090</v>
      </c>
      <c r="I248" s="71">
        <v>1090</v>
      </c>
      <c r="J248" s="102">
        <f t="shared" si="21"/>
        <v>0.80147058823529416</v>
      </c>
      <c r="K248" s="102">
        <f t="shared" si="22"/>
        <v>1</v>
      </c>
    </row>
    <row r="249" spans="1:11" ht="24.75" customHeight="1">
      <c r="A249" s="27" t="s">
        <v>168</v>
      </c>
      <c r="B249" s="69" t="s">
        <v>29</v>
      </c>
      <c r="C249" s="69" t="s">
        <v>155</v>
      </c>
      <c r="D249" s="69" t="s">
        <v>51</v>
      </c>
      <c r="E249" s="69" t="s">
        <v>169</v>
      </c>
      <c r="F249" s="69" t="s">
        <v>170</v>
      </c>
      <c r="G249" s="69" t="s">
        <v>427</v>
      </c>
      <c r="H249" s="70">
        <v>323.7</v>
      </c>
      <c r="I249" s="70">
        <v>220.4</v>
      </c>
      <c r="J249" s="102">
        <f t="shared" si="21"/>
        <v>0.51279664960446725</v>
      </c>
      <c r="K249" s="102">
        <f t="shared" si="22"/>
        <v>0.68087735557615081</v>
      </c>
    </row>
    <row r="250" spans="1:11" ht="19.5" customHeight="1">
      <c r="A250" s="67" t="s">
        <v>300</v>
      </c>
      <c r="B250" s="69" t="s">
        <v>29</v>
      </c>
      <c r="C250" s="39" t="s">
        <v>31</v>
      </c>
      <c r="D250" s="39" t="s">
        <v>31</v>
      </c>
      <c r="E250" s="39" t="s">
        <v>32</v>
      </c>
      <c r="F250" s="39" t="s">
        <v>33</v>
      </c>
      <c r="G250" s="66">
        <f>G251+G260+G269+G278+G287+G296+G305+G314</f>
        <v>318410.89999999997</v>
      </c>
      <c r="H250" s="66">
        <f>H251+H260+H269+H278+H287+H296+H305+H314</f>
        <v>351158.8</v>
      </c>
      <c r="I250" s="66">
        <f t="shared" ref="I250" si="29">I251+I260+I269+I278+I287+I296+I305+I314</f>
        <v>350365</v>
      </c>
      <c r="J250" s="102">
        <f t="shared" si="21"/>
        <v>1.1003549187543518</v>
      </c>
      <c r="K250" s="102">
        <f t="shared" si="22"/>
        <v>0.99773948424473491</v>
      </c>
    </row>
    <row r="251" spans="1:11" ht="15.75" customHeight="1">
      <c r="A251" s="31" t="s">
        <v>301</v>
      </c>
      <c r="B251" s="69" t="s">
        <v>29</v>
      </c>
      <c r="C251" s="39" t="s">
        <v>31</v>
      </c>
      <c r="D251" s="39" t="s">
        <v>31</v>
      </c>
      <c r="E251" s="39" t="s">
        <v>97</v>
      </c>
      <c r="F251" s="39" t="s">
        <v>33</v>
      </c>
      <c r="G251" s="66">
        <f>G252+G253+G254+G255+G256+G257+G258</f>
        <v>50571.600000000006</v>
      </c>
      <c r="H251" s="66">
        <f>SUM(H252:H259)</f>
        <v>54502.1</v>
      </c>
      <c r="I251" s="66">
        <f t="shared" ref="I251" si="30">SUM(I252:I259)</f>
        <v>54402.1</v>
      </c>
      <c r="J251" s="102">
        <f t="shared" si="21"/>
        <v>1.0757440935228466</v>
      </c>
      <c r="K251" s="102">
        <f t="shared" si="22"/>
        <v>0.9981652083130742</v>
      </c>
    </row>
    <row r="252" spans="1:11" ht="20.25" customHeight="1">
      <c r="A252" s="63" t="s">
        <v>81</v>
      </c>
      <c r="B252" s="69" t="s">
        <v>29</v>
      </c>
      <c r="C252" s="69" t="s">
        <v>127</v>
      </c>
      <c r="D252" s="69" t="s">
        <v>35</v>
      </c>
      <c r="E252" s="69" t="s">
        <v>136</v>
      </c>
      <c r="F252" s="69" t="s">
        <v>83</v>
      </c>
      <c r="G252" s="94" t="s">
        <v>428</v>
      </c>
      <c r="H252" s="71">
        <v>36225.300000000003</v>
      </c>
      <c r="I252" s="71">
        <v>36177.199999999997</v>
      </c>
      <c r="J252" s="102">
        <f t="shared" si="21"/>
        <v>1.0479948088666411</v>
      </c>
      <c r="K252" s="102">
        <f t="shared" si="22"/>
        <v>0.99867219871194979</v>
      </c>
    </row>
    <row r="253" spans="1:11" ht="48" customHeight="1">
      <c r="A253" s="63" t="s">
        <v>131</v>
      </c>
      <c r="B253" s="69" t="s">
        <v>29</v>
      </c>
      <c r="C253" s="69" t="s">
        <v>127</v>
      </c>
      <c r="D253" s="69" t="s">
        <v>35</v>
      </c>
      <c r="E253" s="69" t="s">
        <v>136</v>
      </c>
      <c r="F253" s="69" t="s">
        <v>132</v>
      </c>
      <c r="G253" s="94" t="s">
        <v>429</v>
      </c>
      <c r="H253" s="71">
        <v>3.6</v>
      </c>
      <c r="I253" s="71">
        <v>3.6</v>
      </c>
      <c r="J253" s="102">
        <f t="shared" si="21"/>
        <v>0.16</v>
      </c>
      <c r="K253" s="102">
        <f t="shared" si="22"/>
        <v>1</v>
      </c>
    </row>
    <row r="254" spans="1:11" ht="54" customHeight="1">
      <c r="A254" s="63" t="s">
        <v>84</v>
      </c>
      <c r="B254" s="39" t="s">
        <v>33</v>
      </c>
      <c r="C254" s="69" t="s">
        <v>127</v>
      </c>
      <c r="D254" s="69" t="s">
        <v>35</v>
      </c>
      <c r="E254" s="69" t="s">
        <v>136</v>
      </c>
      <c r="F254" s="69" t="s">
        <v>85</v>
      </c>
      <c r="G254" s="94" t="s">
        <v>430</v>
      </c>
      <c r="H254" s="71">
        <v>10883</v>
      </c>
      <c r="I254" s="71">
        <v>10868.5</v>
      </c>
      <c r="J254" s="102">
        <f t="shared" si="21"/>
        <v>1.0425219660054483</v>
      </c>
      <c r="K254" s="102">
        <f t="shared" si="22"/>
        <v>0.99866764678856934</v>
      </c>
    </row>
    <row r="255" spans="1:11" ht="42.75" customHeight="1" thickBot="1">
      <c r="A255" s="27" t="s">
        <v>55</v>
      </c>
      <c r="B255" s="39" t="s">
        <v>33</v>
      </c>
      <c r="C255" s="69" t="s">
        <v>127</v>
      </c>
      <c r="D255" s="69" t="s">
        <v>35</v>
      </c>
      <c r="E255" s="69" t="s">
        <v>136</v>
      </c>
      <c r="F255" s="69" t="s">
        <v>56</v>
      </c>
      <c r="G255" s="69" t="s">
        <v>431</v>
      </c>
      <c r="H255" s="70">
        <v>5</v>
      </c>
      <c r="I255" s="70">
        <v>4.0999999999999996</v>
      </c>
      <c r="J255" s="102">
        <f t="shared" si="21"/>
        <v>0.31538461538461537</v>
      </c>
      <c r="K255" s="102">
        <f t="shared" si="22"/>
        <v>0.82</v>
      </c>
    </row>
    <row r="256" spans="1:11" s="20" customFormat="1" ht="42.75" customHeight="1" thickBot="1">
      <c r="A256" s="81" t="s">
        <v>141</v>
      </c>
      <c r="B256" s="39" t="s">
        <v>33</v>
      </c>
      <c r="C256" s="69" t="s">
        <v>127</v>
      </c>
      <c r="D256" s="69" t="s">
        <v>35</v>
      </c>
      <c r="E256" s="69" t="s">
        <v>136</v>
      </c>
      <c r="F256" s="69" t="s">
        <v>103</v>
      </c>
      <c r="G256" s="94" t="s">
        <v>432</v>
      </c>
      <c r="H256" s="71"/>
      <c r="I256" s="71"/>
      <c r="J256" s="102">
        <f t="shared" si="21"/>
        <v>0</v>
      </c>
      <c r="K256" s="102" t="e">
        <f t="shared" si="22"/>
        <v>#DIV/0!</v>
      </c>
    </row>
    <row r="257" spans="1:11" ht="40.5" customHeight="1">
      <c r="A257" s="63" t="s">
        <v>57</v>
      </c>
      <c r="B257" s="69" t="s">
        <v>29</v>
      </c>
      <c r="C257" s="69" t="s">
        <v>127</v>
      </c>
      <c r="D257" s="69" t="s">
        <v>35</v>
      </c>
      <c r="E257" s="69" t="s">
        <v>136</v>
      </c>
      <c r="F257" s="69" t="s">
        <v>49</v>
      </c>
      <c r="G257" s="94" t="s">
        <v>433</v>
      </c>
      <c r="H257" s="71">
        <v>7152.5</v>
      </c>
      <c r="I257" s="71">
        <v>7151.5</v>
      </c>
      <c r="J257" s="102">
        <f t="shared" si="21"/>
        <v>1.3599885899020634</v>
      </c>
      <c r="K257" s="102">
        <f t="shared" si="22"/>
        <v>0.999860188745194</v>
      </c>
    </row>
    <row r="258" spans="1:11" ht="20.25" customHeight="1">
      <c r="A258" s="63" t="s">
        <v>58</v>
      </c>
      <c r="B258" s="69" t="s">
        <v>29</v>
      </c>
      <c r="C258" s="69" t="s">
        <v>127</v>
      </c>
      <c r="D258" s="69" t="s">
        <v>35</v>
      </c>
      <c r="E258" s="69" t="s">
        <v>136</v>
      </c>
      <c r="F258" s="69" t="s">
        <v>59</v>
      </c>
      <c r="G258" s="94" t="s">
        <v>434</v>
      </c>
      <c r="H258" s="71">
        <v>134.1</v>
      </c>
      <c r="I258" s="71">
        <v>124.9</v>
      </c>
      <c r="J258" s="102">
        <f t="shared" si="21"/>
        <v>0.68626373626373627</v>
      </c>
      <c r="K258" s="102">
        <f t="shared" si="22"/>
        <v>0.93139448173005224</v>
      </c>
    </row>
    <row r="259" spans="1:11" ht="35.25" customHeight="1">
      <c r="A259" s="63" t="s">
        <v>245</v>
      </c>
      <c r="B259" s="69" t="s">
        <v>29</v>
      </c>
      <c r="C259" s="69" t="s">
        <v>127</v>
      </c>
      <c r="D259" s="69" t="s">
        <v>35</v>
      </c>
      <c r="E259" s="69" t="s">
        <v>136</v>
      </c>
      <c r="F259" s="69" t="s">
        <v>246</v>
      </c>
      <c r="G259" s="94"/>
      <c r="H259" s="71">
        <v>98.6</v>
      </c>
      <c r="I259" s="71">
        <v>72.3</v>
      </c>
      <c r="J259" s="102"/>
      <c r="K259" s="102">
        <f t="shared" si="22"/>
        <v>0.73326572008113589</v>
      </c>
    </row>
    <row r="260" spans="1:11" ht="12.75" customHeight="1">
      <c r="A260" s="31" t="s">
        <v>302</v>
      </c>
      <c r="B260" s="69" t="s">
        <v>29</v>
      </c>
      <c r="C260" s="39" t="s">
        <v>31</v>
      </c>
      <c r="D260" s="39" t="s">
        <v>31</v>
      </c>
      <c r="E260" s="39" t="s">
        <v>97</v>
      </c>
      <c r="F260" s="39" t="s">
        <v>33</v>
      </c>
      <c r="G260" s="66">
        <f>G261+G262+G263+G264+G265+G266+G267</f>
        <v>32229.7</v>
      </c>
      <c r="H260" s="66">
        <f>SUM(H261:H268)</f>
        <v>36499.9</v>
      </c>
      <c r="I260" s="66">
        <f t="shared" ref="I260" si="31">SUM(I261:I268)</f>
        <v>36328.100000000006</v>
      </c>
      <c r="J260" s="102">
        <f t="shared" si="21"/>
        <v>1.127162213734537</v>
      </c>
      <c r="K260" s="102">
        <f t="shared" si="22"/>
        <v>0.99529313778941875</v>
      </c>
    </row>
    <row r="261" spans="1:11" ht="22.5" customHeight="1">
      <c r="A261" s="63" t="s">
        <v>81</v>
      </c>
      <c r="B261" s="69" t="s">
        <v>29</v>
      </c>
      <c r="C261" s="69" t="s">
        <v>127</v>
      </c>
      <c r="D261" s="69" t="s">
        <v>35</v>
      </c>
      <c r="E261" s="69" t="s">
        <v>136</v>
      </c>
      <c r="F261" s="69" t="s">
        <v>83</v>
      </c>
      <c r="G261" s="94" t="s">
        <v>435</v>
      </c>
      <c r="H261" s="71">
        <v>22625</v>
      </c>
      <c r="I261" s="71">
        <v>22597.7</v>
      </c>
      <c r="J261" s="102">
        <f t="shared" si="21"/>
        <v>1.0209404451030533</v>
      </c>
      <c r="K261" s="102">
        <f t="shared" si="22"/>
        <v>0.99879337016574588</v>
      </c>
    </row>
    <row r="262" spans="1:11" ht="44.25" customHeight="1">
      <c r="A262" s="63" t="s">
        <v>131</v>
      </c>
      <c r="B262" s="69" t="s">
        <v>29</v>
      </c>
      <c r="C262" s="69" t="s">
        <v>127</v>
      </c>
      <c r="D262" s="69" t="s">
        <v>35</v>
      </c>
      <c r="E262" s="69" t="s">
        <v>136</v>
      </c>
      <c r="F262" s="69" t="s">
        <v>132</v>
      </c>
      <c r="G262" s="94" t="s">
        <v>368</v>
      </c>
      <c r="H262" s="71">
        <v>10.5</v>
      </c>
      <c r="I262" s="71">
        <v>10.5</v>
      </c>
      <c r="J262" s="102">
        <f t="shared" si="21"/>
        <v>0.58333333333333337</v>
      </c>
      <c r="K262" s="102">
        <f t="shared" si="22"/>
        <v>1</v>
      </c>
    </row>
    <row r="263" spans="1:11" ht="57.75" customHeight="1">
      <c r="A263" s="63" t="s">
        <v>84</v>
      </c>
      <c r="B263" s="69" t="s">
        <v>29</v>
      </c>
      <c r="C263" s="69" t="s">
        <v>127</v>
      </c>
      <c r="D263" s="69" t="s">
        <v>35</v>
      </c>
      <c r="E263" s="69" t="s">
        <v>136</v>
      </c>
      <c r="F263" s="69" t="s">
        <v>85</v>
      </c>
      <c r="G263" s="94" t="s">
        <v>436</v>
      </c>
      <c r="H263" s="71">
        <v>6837.8</v>
      </c>
      <c r="I263" s="71">
        <v>6830.2</v>
      </c>
      <c r="J263" s="102">
        <f t="shared" si="21"/>
        <v>1.0217966938439673</v>
      </c>
      <c r="K263" s="102">
        <f t="shared" si="22"/>
        <v>0.99888853139898792</v>
      </c>
    </row>
    <row r="264" spans="1:11" s="20" customFormat="1" ht="57.75" customHeight="1" thickBot="1">
      <c r="A264" s="27" t="s">
        <v>55</v>
      </c>
      <c r="B264" s="69" t="s">
        <v>29</v>
      </c>
      <c r="C264" s="69" t="s">
        <v>127</v>
      </c>
      <c r="D264" s="69" t="s">
        <v>35</v>
      </c>
      <c r="E264" s="69" t="s">
        <v>136</v>
      </c>
      <c r="F264" s="69" t="s">
        <v>56</v>
      </c>
      <c r="G264" s="94" t="s">
        <v>437</v>
      </c>
      <c r="H264" s="71"/>
      <c r="I264" s="71"/>
      <c r="J264" s="102">
        <f t="shared" si="21"/>
        <v>0</v>
      </c>
      <c r="K264" s="102" t="e">
        <f t="shared" si="22"/>
        <v>#DIV/0!</v>
      </c>
    </row>
    <row r="265" spans="1:11" ht="41.25" customHeight="1" thickBot="1">
      <c r="A265" s="82" t="s">
        <v>141</v>
      </c>
      <c r="B265" s="39" t="s">
        <v>29</v>
      </c>
      <c r="C265" s="69" t="s">
        <v>127</v>
      </c>
      <c r="D265" s="69" t="s">
        <v>35</v>
      </c>
      <c r="E265" s="69" t="s">
        <v>136</v>
      </c>
      <c r="F265" s="69" t="s">
        <v>103</v>
      </c>
      <c r="G265" s="94" t="s">
        <v>432</v>
      </c>
      <c r="H265" s="71">
        <v>2150</v>
      </c>
      <c r="I265" s="71">
        <v>2150</v>
      </c>
      <c r="J265" s="102">
        <f t="shared" ref="J265:J328" si="32">I265/G265</f>
        <v>14.333333333333334</v>
      </c>
      <c r="K265" s="102">
        <f t="shared" ref="K265:K328" si="33">I265/H265</f>
        <v>1</v>
      </c>
    </row>
    <row r="266" spans="1:11" ht="37.5" customHeight="1">
      <c r="A266" s="63" t="s">
        <v>57</v>
      </c>
      <c r="B266" s="69" t="s">
        <v>29</v>
      </c>
      <c r="C266" s="69" t="s">
        <v>127</v>
      </c>
      <c r="D266" s="69" t="s">
        <v>35</v>
      </c>
      <c r="E266" s="69" t="s">
        <v>136</v>
      </c>
      <c r="F266" s="69" t="s">
        <v>49</v>
      </c>
      <c r="G266" s="94" t="s">
        <v>438</v>
      </c>
      <c r="H266" s="71">
        <v>4662.3</v>
      </c>
      <c r="I266" s="71">
        <v>4545.8999999999996</v>
      </c>
      <c r="J266" s="102">
        <f t="shared" si="32"/>
        <v>1.5306060606060605</v>
      </c>
      <c r="K266" s="102">
        <f t="shared" si="33"/>
        <v>0.97503378160993492</v>
      </c>
    </row>
    <row r="267" spans="1:11" ht="22.5" customHeight="1">
      <c r="A267" s="63" t="s">
        <v>58</v>
      </c>
      <c r="B267" s="69" t="s">
        <v>29</v>
      </c>
      <c r="C267" s="69" t="s">
        <v>127</v>
      </c>
      <c r="D267" s="69" t="s">
        <v>35</v>
      </c>
      <c r="E267" s="69" t="s">
        <v>136</v>
      </c>
      <c r="F267" s="69" t="s">
        <v>59</v>
      </c>
      <c r="G267" s="94" t="s">
        <v>439</v>
      </c>
      <c r="H267" s="71">
        <v>190.5</v>
      </c>
      <c r="I267" s="71">
        <v>180.9</v>
      </c>
      <c r="J267" s="102">
        <f t="shared" si="32"/>
        <v>0.69045801526717554</v>
      </c>
      <c r="K267" s="102">
        <f t="shared" si="33"/>
        <v>0.94960629921259843</v>
      </c>
    </row>
    <row r="268" spans="1:11" ht="27" customHeight="1">
      <c r="A268" s="63" t="s">
        <v>245</v>
      </c>
      <c r="B268" s="69" t="s">
        <v>29</v>
      </c>
      <c r="C268" s="69" t="s">
        <v>127</v>
      </c>
      <c r="D268" s="69" t="s">
        <v>35</v>
      </c>
      <c r="E268" s="69" t="s">
        <v>136</v>
      </c>
      <c r="F268" s="69" t="s">
        <v>246</v>
      </c>
      <c r="G268" s="94"/>
      <c r="H268" s="71">
        <v>23.8</v>
      </c>
      <c r="I268" s="71">
        <v>12.9</v>
      </c>
      <c r="J268" s="102"/>
      <c r="K268" s="102">
        <f t="shared" si="33"/>
        <v>0.54201680672268904</v>
      </c>
    </row>
    <row r="269" spans="1:11" ht="16.5" customHeight="1">
      <c r="A269" s="31" t="s">
        <v>303</v>
      </c>
      <c r="B269" s="69" t="s">
        <v>29</v>
      </c>
      <c r="C269" s="39" t="s">
        <v>31</v>
      </c>
      <c r="D269" s="39" t="s">
        <v>31</v>
      </c>
      <c r="E269" s="39" t="s">
        <v>97</v>
      </c>
      <c r="F269" s="39" t="s">
        <v>33</v>
      </c>
      <c r="G269" s="66">
        <f>G270+G271+G272+G273+G274+G275+G276</f>
        <v>15468.1</v>
      </c>
      <c r="H269" s="66">
        <f>SUM(H270:H277)</f>
        <v>18299.100000000002</v>
      </c>
      <c r="I269" s="66">
        <f t="shared" ref="I269" si="34">SUM(I270:I277)</f>
        <v>18237.599999999999</v>
      </c>
      <c r="J269" s="102">
        <f t="shared" si="32"/>
        <v>1.1790459073835828</v>
      </c>
      <c r="K269" s="102">
        <f t="shared" si="33"/>
        <v>0.99663917897601506</v>
      </c>
    </row>
    <row r="270" spans="1:11" ht="24.75" customHeight="1">
      <c r="A270" s="27" t="s">
        <v>81</v>
      </c>
      <c r="B270" s="69" t="s">
        <v>29</v>
      </c>
      <c r="C270" s="69" t="s">
        <v>127</v>
      </c>
      <c r="D270" s="69" t="s">
        <v>35</v>
      </c>
      <c r="E270" s="69" t="s">
        <v>136</v>
      </c>
      <c r="F270" s="69" t="s">
        <v>83</v>
      </c>
      <c r="G270" s="69" t="s">
        <v>440</v>
      </c>
      <c r="H270" s="70">
        <v>10723.2</v>
      </c>
      <c r="I270" s="70">
        <v>10703.2</v>
      </c>
      <c r="J270" s="102">
        <f t="shared" si="32"/>
        <v>1.0210736193392673</v>
      </c>
      <c r="K270" s="102">
        <f t="shared" si="33"/>
        <v>0.99813488510892268</v>
      </c>
    </row>
    <row r="271" spans="1:11" ht="42" customHeight="1">
      <c r="A271" s="63" t="s">
        <v>131</v>
      </c>
      <c r="B271" s="69" t="s">
        <v>29</v>
      </c>
      <c r="C271" s="69" t="s">
        <v>127</v>
      </c>
      <c r="D271" s="69" t="s">
        <v>35</v>
      </c>
      <c r="E271" s="69" t="s">
        <v>136</v>
      </c>
      <c r="F271" s="69" t="s">
        <v>132</v>
      </c>
      <c r="G271" s="94" t="s">
        <v>441</v>
      </c>
      <c r="H271" s="71"/>
      <c r="I271" s="71"/>
      <c r="J271" s="102"/>
      <c r="K271" s="102"/>
    </row>
    <row r="272" spans="1:11" ht="60" customHeight="1">
      <c r="A272" s="63" t="s">
        <v>84</v>
      </c>
      <c r="B272" s="69" t="s">
        <v>29</v>
      </c>
      <c r="C272" s="69" t="s">
        <v>127</v>
      </c>
      <c r="D272" s="69" t="s">
        <v>35</v>
      </c>
      <c r="E272" s="69" t="s">
        <v>136</v>
      </c>
      <c r="F272" s="69" t="s">
        <v>85</v>
      </c>
      <c r="G272" s="94" t="s">
        <v>442</v>
      </c>
      <c r="H272" s="71">
        <v>3229.1</v>
      </c>
      <c r="I272" s="71">
        <v>3223</v>
      </c>
      <c r="J272" s="102">
        <f t="shared" si="32"/>
        <v>1.018132423553197</v>
      </c>
      <c r="K272" s="102">
        <f t="shared" si="33"/>
        <v>0.99811092874175467</v>
      </c>
    </row>
    <row r="273" spans="1:11" s="20" customFormat="1" ht="60" customHeight="1" thickBot="1">
      <c r="A273" s="27" t="s">
        <v>55</v>
      </c>
      <c r="B273" s="69" t="s">
        <v>29</v>
      </c>
      <c r="C273" s="69" t="s">
        <v>127</v>
      </c>
      <c r="D273" s="69" t="s">
        <v>35</v>
      </c>
      <c r="E273" s="69" t="s">
        <v>136</v>
      </c>
      <c r="F273" s="69" t="s">
        <v>56</v>
      </c>
      <c r="G273" s="94" t="s">
        <v>437</v>
      </c>
      <c r="H273" s="71"/>
      <c r="I273" s="71"/>
      <c r="J273" s="102">
        <f t="shared" si="32"/>
        <v>0</v>
      </c>
      <c r="K273" s="102" t="e">
        <f t="shared" si="33"/>
        <v>#DIV/0!</v>
      </c>
    </row>
    <row r="274" spans="1:11" ht="45" customHeight="1" thickBot="1">
      <c r="A274" s="82" t="s">
        <v>141</v>
      </c>
      <c r="B274" s="39" t="s">
        <v>29</v>
      </c>
      <c r="C274" s="69" t="s">
        <v>127</v>
      </c>
      <c r="D274" s="69" t="s">
        <v>35</v>
      </c>
      <c r="E274" s="69" t="s">
        <v>136</v>
      </c>
      <c r="F274" s="69" t="s">
        <v>103</v>
      </c>
      <c r="G274" s="69" t="s">
        <v>432</v>
      </c>
      <c r="H274" s="70">
        <v>1903</v>
      </c>
      <c r="I274" s="70">
        <v>1883</v>
      </c>
      <c r="J274" s="102">
        <f t="shared" si="32"/>
        <v>12.553333333333333</v>
      </c>
      <c r="K274" s="102">
        <f t="shared" si="33"/>
        <v>0.9894902785076195</v>
      </c>
    </row>
    <row r="275" spans="1:11" ht="42" customHeight="1">
      <c r="A275" s="63" t="s">
        <v>57</v>
      </c>
      <c r="B275" s="69" t="s">
        <v>29</v>
      </c>
      <c r="C275" s="69" t="s">
        <v>127</v>
      </c>
      <c r="D275" s="69" t="s">
        <v>35</v>
      </c>
      <c r="E275" s="69" t="s">
        <v>136</v>
      </c>
      <c r="F275" s="69" t="s">
        <v>49</v>
      </c>
      <c r="G275" s="94" t="s">
        <v>443</v>
      </c>
      <c r="H275" s="71">
        <v>2305.6</v>
      </c>
      <c r="I275" s="71">
        <v>2304.1</v>
      </c>
      <c r="J275" s="102">
        <f t="shared" si="32"/>
        <v>1.5018250554034676</v>
      </c>
      <c r="K275" s="102">
        <f t="shared" si="33"/>
        <v>0.99934941013185286</v>
      </c>
    </row>
    <row r="276" spans="1:11" ht="20.25" customHeight="1">
      <c r="A276" s="63" t="s">
        <v>58</v>
      </c>
      <c r="B276" s="69" t="s">
        <v>29</v>
      </c>
      <c r="C276" s="69" t="s">
        <v>127</v>
      </c>
      <c r="D276" s="69" t="s">
        <v>35</v>
      </c>
      <c r="E276" s="69" t="s">
        <v>136</v>
      </c>
      <c r="F276" s="69" t="s">
        <v>59</v>
      </c>
      <c r="G276" s="94" t="s">
        <v>444</v>
      </c>
      <c r="H276" s="71">
        <v>88.3</v>
      </c>
      <c r="I276" s="71">
        <v>88.3</v>
      </c>
      <c r="J276" s="102">
        <f t="shared" si="32"/>
        <v>0.79549549549549547</v>
      </c>
      <c r="K276" s="102">
        <f t="shared" si="33"/>
        <v>1</v>
      </c>
    </row>
    <row r="277" spans="1:11" ht="29.25" customHeight="1">
      <c r="A277" s="63" t="s">
        <v>245</v>
      </c>
      <c r="B277" s="69" t="s">
        <v>29</v>
      </c>
      <c r="C277" s="69" t="s">
        <v>127</v>
      </c>
      <c r="D277" s="69" t="s">
        <v>35</v>
      </c>
      <c r="E277" s="69" t="s">
        <v>136</v>
      </c>
      <c r="F277" s="69" t="s">
        <v>246</v>
      </c>
      <c r="G277" s="94"/>
      <c r="H277" s="71">
        <v>49.9</v>
      </c>
      <c r="I277" s="71">
        <v>36</v>
      </c>
      <c r="J277" s="102"/>
      <c r="K277" s="102">
        <f t="shared" si="33"/>
        <v>0.72144288577154314</v>
      </c>
    </row>
    <row r="278" spans="1:11" ht="17.25" customHeight="1">
      <c r="A278" s="31" t="s">
        <v>304</v>
      </c>
      <c r="B278" s="69" t="s">
        <v>29</v>
      </c>
      <c r="C278" s="39" t="s">
        <v>31</v>
      </c>
      <c r="D278" s="39" t="s">
        <v>31</v>
      </c>
      <c r="E278" s="39" t="s">
        <v>97</v>
      </c>
      <c r="F278" s="39" t="s">
        <v>33</v>
      </c>
      <c r="G278" s="66">
        <f>G279+G280+G281+G282+G283+G284+G285</f>
        <v>26576.999999999996</v>
      </c>
      <c r="H278" s="66">
        <f>SUM(H279:H286)</f>
        <v>28961.600000000002</v>
      </c>
      <c r="I278" s="66">
        <f t="shared" ref="I278" si="35">SUM(I279:I286)</f>
        <v>28921.400000000005</v>
      </c>
      <c r="J278" s="102">
        <f t="shared" si="32"/>
        <v>1.0882116115438165</v>
      </c>
      <c r="K278" s="102">
        <f t="shared" si="33"/>
        <v>0.99861195514060008</v>
      </c>
    </row>
    <row r="279" spans="1:11" ht="22.5" customHeight="1">
      <c r="A279" s="27" t="s">
        <v>81</v>
      </c>
      <c r="B279" s="69" t="s">
        <v>29</v>
      </c>
      <c r="C279" s="69" t="s">
        <v>127</v>
      </c>
      <c r="D279" s="69" t="s">
        <v>35</v>
      </c>
      <c r="E279" s="69" t="s">
        <v>136</v>
      </c>
      <c r="F279" s="69" t="s">
        <v>83</v>
      </c>
      <c r="G279" s="69" t="s">
        <v>445</v>
      </c>
      <c r="H279" s="70">
        <v>18744.400000000001</v>
      </c>
      <c r="I279" s="70">
        <v>18725.599999999999</v>
      </c>
      <c r="J279" s="102">
        <f t="shared" si="32"/>
        <v>1.0620476871072393</v>
      </c>
      <c r="K279" s="102">
        <f t="shared" si="33"/>
        <v>0.99899703378075566</v>
      </c>
    </row>
    <row r="280" spans="1:11" ht="45.75" customHeight="1">
      <c r="A280" s="63" t="s">
        <v>131</v>
      </c>
      <c r="B280" s="69" t="s">
        <v>29</v>
      </c>
      <c r="C280" s="69" t="s">
        <v>127</v>
      </c>
      <c r="D280" s="69" t="s">
        <v>35</v>
      </c>
      <c r="E280" s="69" t="s">
        <v>136</v>
      </c>
      <c r="F280" s="69" t="s">
        <v>132</v>
      </c>
      <c r="G280" s="94" t="s">
        <v>441</v>
      </c>
      <c r="H280" s="71">
        <v>7.9</v>
      </c>
      <c r="I280" s="71">
        <v>7.9</v>
      </c>
      <c r="J280" s="102">
        <f t="shared" si="32"/>
        <v>0.56428571428571428</v>
      </c>
      <c r="K280" s="102">
        <f t="shared" si="33"/>
        <v>1</v>
      </c>
    </row>
    <row r="281" spans="1:11" ht="58.5" customHeight="1">
      <c r="A281" s="63" t="s">
        <v>84</v>
      </c>
      <c r="B281" s="69" t="s">
        <v>29</v>
      </c>
      <c r="C281" s="69" t="s">
        <v>127</v>
      </c>
      <c r="D281" s="69" t="s">
        <v>35</v>
      </c>
      <c r="E281" s="69" t="s">
        <v>136</v>
      </c>
      <c r="F281" s="69" t="s">
        <v>85</v>
      </c>
      <c r="G281" s="94" t="s">
        <v>446</v>
      </c>
      <c r="H281" s="71">
        <v>5675.7</v>
      </c>
      <c r="I281" s="71">
        <v>5670</v>
      </c>
      <c r="J281" s="102">
        <f t="shared" si="32"/>
        <v>1.0648287259615383</v>
      </c>
      <c r="K281" s="102">
        <f t="shared" si="33"/>
        <v>0.99899571858977754</v>
      </c>
    </row>
    <row r="282" spans="1:11" ht="45.75" customHeight="1" thickBot="1">
      <c r="A282" s="27" t="s">
        <v>55</v>
      </c>
      <c r="B282" s="39" t="s">
        <v>29</v>
      </c>
      <c r="C282" s="69" t="s">
        <v>127</v>
      </c>
      <c r="D282" s="69" t="s">
        <v>35</v>
      </c>
      <c r="E282" s="69" t="s">
        <v>136</v>
      </c>
      <c r="F282" s="69" t="s">
        <v>56</v>
      </c>
      <c r="G282" s="69" t="s">
        <v>437</v>
      </c>
      <c r="H282" s="70">
        <v>6</v>
      </c>
      <c r="I282" s="70">
        <v>5.4</v>
      </c>
      <c r="J282" s="102">
        <f t="shared" si="32"/>
        <v>0.49090909090909096</v>
      </c>
      <c r="K282" s="102">
        <f t="shared" si="33"/>
        <v>0.9</v>
      </c>
    </row>
    <row r="283" spans="1:11" s="20" customFormat="1" ht="45.75" customHeight="1" thickBot="1">
      <c r="A283" s="82" t="s">
        <v>141</v>
      </c>
      <c r="B283" s="39" t="s">
        <v>29</v>
      </c>
      <c r="C283" s="69" t="s">
        <v>127</v>
      </c>
      <c r="D283" s="69" t="s">
        <v>35</v>
      </c>
      <c r="E283" s="69" t="s">
        <v>136</v>
      </c>
      <c r="F283" s="69" t="s">
        <v>103</v>
      </c>
      <c r="G283" s="69" t="s">
        <v>432</v>
      </c>
      <c r="H283" s="71"/>
      <c r="I283" s="71"/>
      <c r="J283" s="102">
        <f t="shared" si="32"/>
        <v>0</v>
      </c>
      <c r="K283" s="102"/>
    </row>
    <row r="284" spans="1:11" ht="47.25" customHeight="1">
      <c r="A284" s="63" t="s">
        <v>57</v>
      </c>
      <c r="B284" s="69" t="s">
        <v>29</v>
      </c>
      <c r="C284" s="69" t="s">
        <v>127</v>
      </c>
      <c r="D284" s="69" t="s">
        <v>35</v>
      </c>
      <c r="E284" s="69" t="s">
        <v>136</v>
      </c>
      <c r="F284" s="69" t="s">
        <v>49</v>
      </c>
      <c r="G284" s="94" t="s">
        <v>447</v>
      </c>
      <c r="H284" s="71">
        <v>3890.5</v>
      </c>
      <c r="I284" s="71">
        <v>3888.4</v>
      </c>
      <c r="J284" s="102">
        <f t="shared" si="32"/>
        <v>1.4854828850855746</v>
      </c>
      <c r="K284" s="102">
        <f t="shared" si="33"/>
        <v>0.99946022362164244</v>
      </c>
    </row>
    <row r="285" spans="1:11" ht="21.75" customHeight="1">
      <c r="A285" s="63" t="s">
        <v>58</v>
      </c>
      <c r="B285" s="69" t="s">
        <v>29</v>
      </c>
      <c r="C285" s="69" t="s">
        <v>127</v>
      </c>
      <c r="D285" s="69" t="s">
        <v>35</v>
      </c>
      <c r="E285" s="69" t="s">
        <v>136</v>
      </c>
      <c r="F285" s="69" t="s">
        <v>59</v>
      </c>
      <c r="G285" s="94" t="s">
        <v>448</v>
      </c>
      <c r="H285" s="71">
        <v>601</v>
      </c>
      <c r="I285" s="71">
        <v>600.9</v>
      </c>
      <c r="J285" s="102">
        <f t="shared" si="32"/>
        <v>0.72572463768115936</v>
      </c>
      <c r="K285" s="102">
        <f t="shared" si="33"/>
        <v>0.9998336106489184</v>
      </c>
    </row>
    <row r="286" spans="1:11" ht="36" customHeight="1">
      <c r="A286" s="63" t="s">
        <v>245</v>
      </c>
      <c r="B286" s="69" t="s">
        <v>29</v>
      </c>
      <c r="C286" s="69" t="s">
        <v>127</v>
      </c>
      <c r="D286" s="69" t="s">
        <v>35</v>
      </c>
      <c r="E286" s="69" t="s">
        <v>136</v>
      </c>
      <c r="F286" s="69" t="s">
        <v>246</v>
      </c>
      <c r="G286" s="94"/>
      <c r="H286" s="71">
        <v>36.1</v>
      </c>
      <c r="I286" s="71">
        <v>23.2</v>
      </c>
      <c r="J286" s="102"/>
      <c r="K286" s="102">
        <f t="shared" si="33"/>
        <v>0.64265927977839332</v>
      </c>
    </row>
    <row r="287" spans="1:11" ht="21.75" customHeight="1">
      <c r="A287" s="31" t="s">
        <v>305</v>
      </c>
      <c r="B287" s="69" t="s">
        <v>29</v>
      </c>
      <c r="C287" s="39" t="s">
        <v>31</v>
      </c>
      <c r="D287" s="39" t="s">
        <v>31</v>
      </c>
      <c r="E287" s="39" t="s">
        <v>97</v>
      </c>
      <c r="F287" s="39" t="s">
        <v>33</v>
      </c>
      <c r="G287" s="66">
        <f>G288+G289+G290+G291+G292+G293+G294</f>
        <v>52346.2</v>
      </c>
      <c r="H287" s="66">
        <f>SUM(H288:H295)</f>
        <v>56868.5</v>
      </c>
      <c r="I287" s="66">
        <f t="shared" ref="I287" si="36">SUM(I288:I295)</f>
        <v>56844.499999999993</v>
      </c>
      <c r="J287" s="102">
        <f t="shared" si="32"/>
        <v>1.0859336494339606</v>
      </c>
      <c r="K287" s="102">
        <f t="shared" si="33"/>
        <v>0.99957797374644997</v>
      </c>
    </row>
    <row r="288" spans="1:11" ht="21" customHeight="1">
      <c r="A288" s="27" t="s">
        <v>81</v>
      </c>
      <c r="B288" s="69" t="s">
        <v>29</v>
      </c>
      <c r="C288" s="69" t="s">
        <v>127</v>
      </c>
      <c r="D288" s="69" t="s">
        <v>35</v>
      </c>
      <c r="E288" s="69" t="s">
        <v>136</v>
      </c>
      <c r="F288" s="69" t="s">
        <v>83</v>
      </c>
      <c r="G288" s="69" t="s">
        <v>449</v>
      </c>
      <c r="H288" s="70">
        <v>37419.300000000003</v>
      </c>
      <c r="I288" s="70">
        <v>37417.4</v>
      </c>
      <c r="J288" s="102">
        <f t="shared" si="32"/>
        <v>1.0468484650098342</v>
      </c>
      <c r="K288" s="102">
        <f t="shared" si="33"/>
        <v>0.99994922406351794</v>
      </c>
    </row>
    <row r="289" spans="1:11" ht="40.5" customHeight="1">
      <c r="A289" s="63" t="s">
        <v>131</v>
      </c>
      <c r="B289" s="69" t="s">
        <v>29</v>
      </c>
      <c r="C289" s="69" t="s">
        <v>127</v>
      </c>
      <c r="D289" s="69" t="s">
        <v>35</v>
      </c>
      <c r="E289" s="69" t="s">
        <v>136</v>
      </c>
      <c r="F289" s="69" t="s">
        <v>132</v>
      </c>
      <c r="G289" s="94" t="s">
        <v>429</v>
      </c>
      <c r="H289" s="71">
        <v>8.1999999999999993</v>
      </c>
      <c r="I289" s="71">
        <v>8.1999999999999993</v>
      </c>
      <c r="J289" s="102">
        <f t="shared" si="32"/>
        <v>0.3644444444444444</v>
      </c>
      <c r="K289" s="102">
        <f t="shared" si="33"/>
        <v>1</v>
      </c>
    </row>
    <row r="290" spans="1:11" ht="51.75" customHeight="1">
      <c r="A290" s="27" t="s">
        <v>84</v>
      </c>
      <c r="B290" s="69" t="s">
        <v>29</v>
      </c>
      <c r="C290" s="69" t="s">
        <v>127</v>
      </c>
      <c r="D290" s="69" t="s">
        <v>35</v>
      </c>
      <c r="E290" s="69" t="s">
        <v>136</v>
      </c>
      <c r="F290" s="69" t="s">
        <v>85</v>
      </c>
      <c r="G290" s="69" t="s">
        <v>450</v>
      </c>
      <c r="H290" s="70">
        <v>11276.2</v>
      </c>
      <c r="I290" s="70">
        <v>11268.5</v>
      </c>
      <c r="J290" s="102">
        <f t="shared" si="32"/>
        <v>1.0439305929981566</v>
      </c>
      <c r="K290" s="102">
        <f t="shared" si="33"/>
        <v>0.99931714584700515</v>
      </c>
    </row>
    <row r="291" spans="1:11" ht="49.5" customHeight="1" thickBot="1">
      <c r="A291" s="27" t="s">
        <v>55</v>
      </c>
      <c r="B291" s="39" t="s">
        <v>29</v>
      </c>
      <c r="C291" s="69" t="s">
        <v>127</v>
      </c>
      <c r="D291" s="69" t="s">
        <v>35</v>
      </c>
      <c r="E291" s="69" t="s">
        <v>136</v>
      </c>
      <c r="F291" s="69" t="s">
        <v>56</v>
      </c>
      <c r="G291" s="69" t="s">
        <v>437</v>
      </c>
      <c r="H291" s="70"/>
      <c r="I291" s="70"/>
      <c r="J291" s="102"/>
      <c r="K291" s="102"/>
    </row>
    <row r="292" spans="1:11" s="20" customFormat="1" ht="49.5" customHeight="1" thickBot="1">
      <c r="A292" s="82" t="s">
        <v>141</v>
      </c>
      <c r="B292" s="39" t="s">
        <v>29</v>
      </c>
      <c r="C292" s="69" t="s">
        <v>127</v>
      </c>
      <c r="D292" s="69" t="s">
        <v>35</v>
      </c>
      <c r="E292" s="69" t="s">
        <v>136</v>
      </c>
      <c r="F292" s="69" t="s">
        <v>103</v>
      </c>
      <c r="G292" s="69" t="s">
        <v>432</v>
      </c>
      <c r="H292" s="71"/>
      <c r="I292" s="71"/>
      <c r="J292" s="102"/>
      <c r="K292" s="102"/>
    </row>
    <row r="293" spans="1:11" ht="44.25" customHeight="1">
      <c r="A293" s="63" t="s">
        <v>57</v>
      </c>
      <c r="B293" s="69" t="s">
        <v>29</v>
      </c>
      <c r="C293" s="69" t="s">
        <v>127</v>
      </c>
      <c r="D293" s="69" t="s">
        <v>35</v>
      </c>
      <c r="E293" s="69" t="s">
        <v>136</v>
      </c>
      <c r="F293" s="69" t="s">
        <v>49</v>
      </c>
      <c r="G293" s="94" t="s">
        <v>451</v>
      </c>
      <c r="H293" s="71">
        <v>7953.4</v>
      </c>
      <c r="I293" s="71">
        <v>7952.7</v>
      </c>
      <c r="J293" s="102">
        <f t="shared" si="32"/>
        <v>1.4736773834892987</v>
      </c>
      <c r="K293" s="102">
        <f t="shared" si="33"/>
        <v>0.99991198732617503</v>
      </c>
    </row>
    <row r="294" spans="1:11" ht="17.25" customHeight="1">
      <c r="A294" s="63" t="s">
        <v>58</v>
      </c>
      <c r="B294" s="69" t="s">
        <v>29</v>
      </c>
      <c r="C294" s="69" t="s">
        <v>127</v>
      </c>
      <c r="D294" s="69" t="s">
        <v>35</v>
      </c>
      <c r="E294" s="69" t="s">
        <v>136</v>
      </c>
      <c r="F294" s="69" t="s">
        <v>59</v>
      </c>
      <c r="G294" s="94" t="s">
        <v>452</v>
      </c>
      <c r="H294" s="71">
        <v>161.5</v>
      </c>
      <c r="I294" s="71">
        <v>161.5</v>
      </c>
      <c r="J294" s="102">
        <f t="shared" si="32"/>
        <v>0.70524017467248912</v>
      </c>
      <c r="K294" s="102">
        <f t="shared" si="33"/>
        <v>1</v>
      </c>
    </row>
    <row r="295" spans="1:11" ht="33" customHeight="1">
      <c r="A295" s="63" t="s">
        <v>245</v>
      </c>
      <c r="B295" s="69" t="s">
        <v>29</v>
      </c>
      <c r="C295" s="69" t="s">
        <v>127</v>
      </c>
      <c r="D295" s="69" t="s">
        <v>35</v>
      </c>
      <c r="E295" s="69" t="s">
        <v>136</v>
      </c>
      <c r="F295" s="69" t="s">
        <v>246</v>
      </c>
      <c r="G295" s="94"/>
      <c r="H295" s="71">
        <v>49.9</v>
      </c>
      <c r="I295" s="71">
        <v>36.200000000000003</v>
      </c>
      <c r="J295" s="102"/>
      <c r="K295" s="102">
        <f t="shared" si="33"/>
        <v>0.72545090180360727</v>
      </c>
    </row>
    <row r="296" spans="1:11" ht="19.5" customHeight="1">
      <c r="A296" s="31" t="s">
        <v>306</v>
      </c>
      <c r="B296" s="69" t="s">
        <v>29</v>
      </c>
      <c r="C296" s="39" t="s">
        <v>31</v>
      </c>
      <c r="D296" s="39" t="s">
        <v>31</v>
      </c>
      <c r="E296" s="39" t="s">
        <v>97</v>
      </c>
      <c r="F296" s="39" t="s">
        <v>33</v>
      </c>
      <c r="G296" s="66">
        <f>G297+G298+G299+G300+G301+G302+G303</f>
        <v>59930.7</v>
      </c>
      <c r="H296" s="66">
        <f>SUM(H297:H304)</f>
        <v>65718.099999999991</v>
      </c>
      <c r="I296" s="66">
        <f t="shared" ref="I296" si="37">SUM(I297:I304)</f>
        <v>65566.8</v>
      </c>
      <c r="J296" s="102">
        <f t="shared" si="32"/>
        <v>1.0940436203815407</v>
      </c>
      <c r="K296" s="102">
        <f t="shared" si="33"/>
        <v>0.99769774232669561</v>
      </c>
    </row>
    <row r="297" spans="1:11" ht="20.25" customHeight="1">
      <c r="A297" s="27" t="s">
        <v>81</v>
      </c>
      <c r="B297" s="69" t="s">
        <v>29</v>
      </c>
      <c r="C297" s="69" t="s">
        <v>127</v>
      </c>
      <c r="D297" s="69" t="s">
        <v>35</v>
      </c>
      <c r="E297" s="69" t="s">
        <v>136</v>
      </c>
      <c r="F297" s="69" t="s">
        <v>83</v>
      </c>
      <c r="G297" s="69" t="s">
        <v>453</v>
      </c>
      <c r="H297" s="70">
        <v>41040.699999999997</v>
      </c>
      <c r="I297" s="70">
        <v>40929.1</v>
      </c>
      <c r="J297" s="102">
        <f t="shared" si="32"/>
        <v>1.0066579107884226</v>
      </c>
      <c r="K297" s="102">
        <f t="shared" si="33"/>
        <v>0.99728074813538758</v>
      </c>
    </row>
    <row r="298" spans="1:11" ht="48" customHeight="1">
      <c r="A298" s="63" t="s">
        <v>131</v>
      </c>
      <c r="B298" s="69" t="s">
        <v>29</v>
      </c>
      <c r="C298" s="69" t="s">
        <v>127</v>
      </c>
      <c r="D298" s="69" t="s">
        <v>35</v>
      </c>
      <c r="E298" s="69" t="s">
        <v>136</v>
      </c>
      <c r="F298" s="69" t="s">
        <v>132</v>
      </c>
      <c r="G298" s="94" t="s">
        <v>429</v>
      </c>
      <c r="H298" s="71">
        <v>8</v>
      </c>
      <c r="I298" s="71">
        <v>8</v>
      </c>
      <c r="J298" s="102">
        <f t="shared" si="32"/>
        <v>0.35555555555555557</v>
      </c>
      <c r="K298" s="102">
        <f t="shared" si="33"/>
        <v>1</v>
      </c>
    </row>
    <row r="299" spans="1:11" ht="51" customHeight="1">
      <c r="A299" s="63" t="s">
        <v>84</v>
      </c>
      <c r="B299" s="69" t="s">
        <v>29</v>
      </c>
      <c r="C299" s="69" t="s">
        <v>127</v>
      </c>
      <c r="D299" s="69" t="s">
        <v>35</v>
      </c>
      <c r="E299" s="69" t="s">
        <v>136</v>
      </c>
      <c r="F299" s="69" t="s">
        <v>85</v>
      </c>
      <c r="G299" s="94" t="s">
        <v>454</v>
      </c>
      <c r="H299" s="71">
        <v>12346.7</v>
      </c>
      <c r="I299" s="71">
        <v>12312.7</v>
      </c>
      <c r="J299" s="102">
        <f t="shared" si="32"/>
        <v>1.0027608561097177</v>
      </c>
      <c r="K299" s="102">
        <f t="shared" si="33"/>
        <v>0.99724622773696614</v>
      </c>
    </row>
    <row r="300" spans="1:11" ht="48" customHeight="1" thickBot="1">
      <c r="A300" s="27" t="s">
        <v>55</v>
      </c>
      <c r="B300" s="39" t="s">
        <v>29</v>
      </c>
      <c r="C300" s="69" t="s">
        <v>127</v>
      </c>
      <c r="D300" s="69" t="s">
        <v>35</v>
      </c>
      <c r="E300" s="69" t="s">
        <v>136</v>
      </c>
      <c r="F300" s="69" t="s">
        <v>56</v>
      </c>
      <c r="G300" s="69" t="s">
        <v>437</v>
      </c>
      <c r="H300" s="70">
        <v>5</v>
      </c>
      <c r="I300" s="70">
        <v>4.4000000000000004</v>
      </c>
      <c r="J300" s="102">
        <f t="shared" si="32"/>
        <v>0.4</v>
      </c>
      <c r="K300" s="102">
        <f t="shared" si="33"/>
        <v>0.88000000000000012</v>
      </c>
    </row>
    <row r="301" spans="1:11" s="20" customFormat="1" ht="41.25" customHeight="1" thickBot="1">
      <c r="A301" s="82" t="s">
        <v>141</v>
      </c>
      <c r="B301" s="39" t="s">
        <v>29</v>
      </c>
      <c r="C301" s="69" t="s">
        <v>127</v>
      </c>
      <c r="D301" s="69" t="s">
        <v>35</v>
      </c>
      <c r="E301" s="69" t="s">
        <v>136</v>
      </c>
      <c r="F301" s="69" t="s">
        <v>103</v>
      </c>
      <c r="G301" s="69" t="s">
        <v>432</v>
      </c>
      <c r="H301" s="71"/>
      <c r="I301" s="71"/>
      <c r="J301" s="102"/>
      <c r="K301" s="102"/>
    </row>
    <row r="302" spans="1:11" ht="45" customHeight="1">
      <c r="A302" s="63" t="s">
        <v>57</v>
      </c>
      <c r="B302" s="69" t="s">
        <v>29</v>
      </c>
      <c r="C302" s="69" t="s">
        <v>127</v>
      </c>
      <c r="D302" s="69" t="s">
        <v>35</v>
      </c>
      <c r="E302" s="69" t="s">
        <v>136</v>
      </c>
      <c r="F302" s="69" t="s">
        <v>49</v>
      </c>
      <c r="G302" s="94" t="s">
        <v>455</v>
      </c>
      <c r="H302" s="71">
        <v>11985.3</v>
      </c>
      <c r="I302" s="71">
        <v>11983.6</v>
      </c>
      <c r="J302" s="102">
        <f t="shared" si="32"/>
        <v>1.8536117556071152</v>
      </c>
      <c r="K302" s="102">
        <f t="shared" si="33"/>
        <v>0.99985815957881752</v>
      </c>
    </row>
    <row r="303" spans="1:11" ht="18" customHeight="1">
      <c r="A303" s="63" t="s">
        <v>58</v>
      </c>
      <c r="B303" s="69" t="s">
        <v>29</v>
      </c>
      <c r="C303" s="69" t="s">
        <v>127</v>
      </c>
      <c r="D303" s="69" t="s">
        <v>35</v>
      </c>
      <c r="E303" s="69" t="s">
        <v>136</v>
      </c>
      <c r="F303" s="69" t="s">
        <v>59</v>
      </c>
      <c r="G303" s="94" t="s">
        <v>456</v>
      </c>
      <c r="H303" s="71">
        <v>236</v>
      </c>
      <c r="I303" s="71">
        <v>236</v>
      </c>
      <c r="J303" s="102">
        <f t="shared" si="32"/>
        <v>0.68405797101449273</v>
      </c>
      <c r="K303" s="102">
        <f t="shared" si="33"/>
        <v>1</v>
      </c>
    </row>
    <row r="304" spans="1:11" ht="30.75" customHeight="1">
      <c r="A304" s="63" t="s">
        <v>245</v>
      </c>
      <c r="B304" s="69" t="s">
        <v>29</v>
      </c>
      <c r="C304" s="69" t="s">
        <v>127</v>
      </c>
      <c r="D304" s="69" t="s">
        <v>35</v>
      </c>
      <c r="E304" s="69" t="s">
        <v>136</v>
      </c>
      <c r="F304" s="69" t="s">
        <v>246</v>
      </c>
      <c r="G304" s="94"/>
      <c r="H304" s="71">
        <v>96.4</v>
      </c>
      <c r="I304" s="71">
        <v>93</v>
      </c>
      <c r="J304" s="102"/>
      <c r="K304" s="102">
        <f t="shared" si="33"/>
        <v>0.96473029045643144</v>
      </c>
    </row>
    <row r="305" spans="1:11" ht="20.25" customHeight="1">
      <c r="A305" s="31" t="s">
        <v>307</v>
      </c>
      <c r="B305" s="69" t="s">
        <v>29</v>
      </c>
      <c r="C305" s="39" t="s">
        <v>31</v>
      </c>
      <c r="D305" s="39" t="s">
        <v>31</v>
      </c>
      <c r="E305" s="39" t="s">
        <v>97</v>
      </c>
      <c r="F305" s="39" t="s">
        <v>33</v>
      </c>
      <c r="G305" s="66">
        <f>G306+G307+G308+G309+G310+G311+G312</f>
        <v>56588.799999999996</v>
      </c>
      <c r="H305" s="66">
        <f>SUM(H306:H313)</f>
        <v>61214.7</v>
      </c>
      <c r="I305" s="66">
        <f t="shared" ref="I305" si="38">SUM(I306:I313)</f>
        <v>61129.599999999991</v>
      </c>
      <c r="J305" s="102">
        <f t="shared" si="32"/>
        <v>1.0802420266907939</v>
      </c>
      <c r="K305" s="102">
        <f t="shared" si="33"/>
        <v>0.99860981104211888</v>
      </c>
    </row>
    <row r="306" spans="1:11" ht="19.5" customHeight="1">
      <c r="A306" s="27" t="s">
        <v>81</v>
      </c>
      <c r="B306" s="69" t="s">
        <v>29</v>
      </c>
      <c r="C306" s="69" t="s">
        <v>127</v>
      </c>
      <c r="D306" s="69" t="s">
        <v>35</v>
      </c>
      <c r="E306" s="69" t="s">
        <v>136</v>
      </c>
      <c r="F306" s="69" t="s">
        <v>83</v>
      </c>
      <c r="G306" s="69" t="s">
        <v>457</v>
      </c>
      <c r="H306" s="70">
        <v>38452.1</v>
      </c>
      <c r="I306" s="70">
        <v>38416.6</v>
      </c>
      <c r="J306" s="102">
        <f t="shared" si="32"/>
        <v>1.0011753514978565</v>
      </c>
      <c r="K306" s="102">
        <f t="shared" si="33"/>
        <v>0.99907677344020218</v>
      </c>
    </row>
    <row r="307" spans="1:11" ht="38.25" customHeight="1">
      <c r="A307" s="63" t="s">
        <v>131</v>
      </c>
      <c r="B307" s="69" t="s">
        <v>29</v>
      </c>
      <c r="C307" s="69" t="s">
        <v>127</v>
      </c>
      <c r="D307" s="69" t="s">
        <v>35</v>
      </c>
      <c r="E307" s="69" t="s">
        <v>136</v>
      </c>
      <c r="F307" s="69" t="s">
        <v>132</v>
      </c>
      <c r="G307" s="94" t="s">
        <v>429</v>
      </c>
      <c r="H307" s="71">
        <v>2.7</v>
      </c>
      <c r="I307" s="71">
        <v>2.7</v>
      </c>
      <c r="J307" s="102">
        <f t="shared" si="32"/>
        <v>0.12000000000000001</v>
      </c>
      <c r="K307" s="102">
        <f t="shared" si="33"/>
        <v>1</v>
      </c>
    </row>
    <row r="308" spans="1:11" ht="54.75" customHeight="1">
      <c r="A308" s="63" t="s">
        <v>84</v>
      </c>
      <c r="B308" s="69" t="s">
        <v>29</v>
      </c>
      <c r="C308" s="69" t="s">
        <v>127</v>
      </c>
      <c r="D308" s="69" t="s">
        <v>35</v>
      </c>
      <c r="E308" s="69" t="s">
        <v>136</v>
      </c>
      <c r="F308" s="69" t="s">
        <v>85</v>
      </c>
      <c r="G308" s="94" t="s">
        <v>458</v>
      </c>
      <c r="H308" s="71">
        <v>11566.5</v>
      </c>
      <c r="I308" s="71">
        <v>11555.8</v>
      </c>
      <c r="J308" s="102">
        <f t="shared" si="32"/>
        <v>0.99720405239812904</v>
      </c>
      <c r="K308" s="102">
        <f t="shared" si="33"/>
        <v>0.99907491462413001</v>
      </c>
    </row>
    <row r="309" spans="1:11" ht="41.25" customHeight="1" thickBot="1">
      <c r="A309" s="27" t="s">
        <v>55</v>
      </c>
      <c r="B309" s="39" t="s">
        <v>29</v>
      </c>
      <c r="C309" s="69" t="s">
        <v>127</v>
      </c>
      <c r="D309" s="69" t="s">
        <v>35</v>
      </c>
      <c r="E309" s="69" t="s">
        <v>136</v>
      </c>
      <c r="F309" s="69" t="s">
        <v>56</v>
      </c>
      <c r="G309" s="69" t="s">
        <v>437</v>
      </c>
      <c r="H309" s="70">
        <v>11</v>
      </c>
      <c r="I309" s="70">
        <v>9.5</v>
      </c>
      <c r="J309" s="102">
        <f t="shared" si="32"/>
        <v>0.86363636363636365</v>
      </c>
      <c r="K309" s="102">
        <f t="shared" si="33"/>
        <v>0.86363636363636365</v>
      </c>
    </row>
    <row r="310" spans="1:11" ht="42" customHeight="1" thickBot="1">
      <c r="A310" s="82" t="s">
        <v>141</v>
      </c>
      <c r="B310" s="39" t="s">
        <v>29</v>
      </c>
      <c r="C310" s="69" t="s">
        <v>127</v>
      </c>
      <c r="D310" s="69" t="s">
        <v>35</v>
      </c>
      <c r="E310" s="69" t="s">
        <v>136</v>
      </c>
      <c r="F310" s="69" t="s">
        <v>103</v>
      </c>
      <c r="G310" s="94" t="s">
        <v>432</v>
      </c>
      <c r="H310" s="71">
        <v>6.3</v>
      </c>
      <c r="I310" s="71"/>
      <c r="J310" s="102">
        <f t="shared" si="32"/>
        <v>0</v>
      </c>
      <c r="K310" s="102">
        <f t="shared" si="33"/>
        <v>0</v>
      </c>
    </row>
    <row r="311" spans="1:11" ht="37.5" customHeight="1">
      <c r="A311" s="63" t="s">
        <v>57</v>
      </c>
      <c r="B311" s="69" t="s">
        <v>29</v>
      </c>
      <c r="C311" s="69" t="s">
        <v>127</v>
      </c>
      <c r="D311" s="69" t="s">
        <v>35</v>
      </c>
      <c r="E311" s="69" t="s">
        <v>136</v>
      </c>
      <c r="F311" s="69" t="s">
        <v>49</v>
      </c>
      <c r="G311" s="94" t="s">
        <v>464</v>
      </c>
      <c r="H311" s="71">
        <v>10830.4</v>
      </c>
      <c r="I311" s="71">
        <v>10813.6</v>
      </c>
      <c r="J311" s="102">
        <f t="shared" si="32"/>
        <v>1.7745831692267295</v>
      </c>
      <c r="K311" s="102">
        <f t="shared" si="33"/>
        <v>0.99844881075491221</v>
      </c>
    </row>
    <row r="312" spans="1:11" ht="20.25" customHeight="1">
      <c r="A312" s="63" t="s">
        <v>58</v>
      </c>
      <c r="B312" s="69" t="s">
        <v>29</v>
      </c>
      <c r="C312" s="69" t="s">
        <v>127</v>
      </c>
      <c r="D312" s="69" t="s">
        <v>35</v>
      </c>
      <c r="E312" s="69" t="s">
        <v>136</v>
      </c>
      <c r="F312" s="69" t="s">
        <v>59</v>
      </c>
      <c r="G312" s="94" t="s">
        <v>459</v>
      </c>
      <c r="H312" s="71">
        <v>247.1</v>
      </c>
      <c r="I312" s="71">
        <v>246.6</v>
      </c>
      <c r="J312" s="102">
        <f t="shared" si="32"/>
        <v>0.70056818181818181</v>
      </c>
      <c r="K312" s="102">
        <f t="shared" si="33"/>
        <v>0.99797652772157019</v>
      </c>
    </row>
    <row r="313" spans="1:11" ht="29.25" customHeight="1">
      <c r="A313" s="63" t="s">
        <v>245</v>
      </c>
      <c r="B313" s="69" t="s">
        <v>29</v>
      </c>
      <c r="C313" s="69" t="s">
        <v>127</v>
      </c>
      <c r="D313" s="69" t="s">
        <v>35</v>
      </c>
      <c r="E313" s="69" t="s">
        <v>136</v>
      </c>
      <c r="F313" s="69" t="s">
        <v>246</v>
      </c>
      <c r="G313" s="94"/>
      <c r="H313" s="71">
        <v>98.6</v>
      </c>
      <c r="I313" s="71">
        <v>84.8</v>
      </c>
      <c r="J313" s="102"/>
      <c r="K313" s="102">
        <f t="shared" si="33"/>
        <v>0.86004056795131845</v>
      </c>
    </row>
    <row r="314" spans="1:11" ht="21.75" customHeight="1">
      <c r="A314" s="31" t="s">
        <v>308</v>
      </c>
      <c r="B314" s="69" t="s">
        <v>29</v>
      </c>
      <c r="C314" s="39" t="s">
        <v>31</v>
      </c>
      <c r="D314" s="39" t="s">
        <v>31</v>
      </c>
      <c r="E314" s="39" t="s">
        <v>97</v>
      </c>
      <c r="F314" s="39" t="s">
        <v>33</v>
      </c>
      <c r="G314" s="66">
        <f>G315+G316+G317+G318+G319+G320+G321</f>
        <v>24698.799999999999</v>
      </c>
      <c r="H314" s="66">
        <f>SUM(H315:H322)</f>
        <v>29094.799999999999</v>
      </c>
      <c r="I314" s="66">
        <f t="shared" ref="I314" si="39">SUM(I315:I322)</f>
        <v>28934.899999999998</v>
      </c>
      <c r="J314" s="102">
        <f t="shared" si="32"/>
        <v>1.1715103567784668</v>
      </c>
      <c r="K314" s="102">
        <f t="shared" si="33"/>
        <v>0.99450417256691914</v>
      </c>
    </row>
    <row r="315" spans="1:11" ht="18" customHeight="1">
      <c r="A315" s="27" t="s">
        <v>81</v>
      </c>
      <c r="B315" s="69" t="s">
        <v>29</v>
      </c>
      <c r="C315" s="69" t="s">
        <v>127</v>
      </c>
      <c r="D315" s="69" t="s">
        <v>35</v>
      </c>
      <c r="E315" s="69" t="s">
        <v>136</v>
      </c>
      <c r="F315" s="69" t="s">
        <v>83</v>
      </c>
      <c r="G315" s="69" t="s">
        <v>460</v>
      </c>
      <c r="H315" s="70">
        <v>18102.8</v>
      </c>
      <c r="I315" s="70">
        <v>18102.8</v>
      </c>
      <c r="J315" s="102">
        <f t="shared" si="32"/>
        <v>1.0820238486596336</v>
      </c>
      <c r="K315" s="102">
        <f t="shared" si="33"/>
        <v>1</v>
      </c>
    </row>
    <row r="316" spans="1:11" ht="37.5" customHeight="1">
      <c r="A316" s="63" t="s">
        <v>131</v>
      </c>
      <c r="B316" s="69" t="s">
        <v>29</v>
      </c>
      <c r="C316" s="69" t="s">
        <v>127</v>
      </c>
      <c r="D316" s="69" t="s">
        <v>35</v>
      </c>
      <c r="E316" s="69" t="s">
        <v>136</v>
      </c>
      <c r="F316" s="69" t="s">
        <v>132</v>
      </c>
      <c r="G316" s="94" t="s">
        <v>441</v>
      </c>
      <c r="H316" s="71">
        <v>12.5</v>
      </c>
      <c r="I316" s="71">
        <v>12.5</v>
      </c>
      <c r="J316" s="102">
        <f t="shared" si="32"/>
        <v>0.8928571428571429</v>
      </c>
      <c r="K316" s="102">
        <f t="shared" si="33"/>
        <v>1</v>
      </c>
    </row>
    <row r="317" spans="1:11" ht="52.5" customHeight="1">
      <c r="A317" s="63" t="s">
        <v>84</v>
      </c>
      <c r="B317" s="69" t="s">
        <v>29</v>
      </c>
      <c r="C317" s="69" t="s">
        <v>127</v>
      </c>
      <c r="D317" s="69" t="s">
        <v>35</v>
      </c>
      <c r="E317" s="69" t="s">
        <v>136</v>
      </c>
      <c r="F317" s="69" t="s">
        <v>85</v>
      </c>
      <c r="G317" s="94" t="s">
        <v>461</v>
      </c>
      <c r="H317" s="71">
        <v>5443</v>
      </c>
      <c r="I317" s="71">
        <v>5443</v>
      </c>
      <c r="J317" s="102">
        <f t="shared" si="32"/>
        <v>1.0772671495863515</v>
      </c>
      <c r="K317" s="102">
        <f t="shared" si="33"/>
        <v>1</v>
      </c>
    </row>
    <row r="318" spans="1:11" ht="42.75" customHeight="1" thickBot="1">
      <c r="A318" s="27" t="s">
        <v>55</v>
      </c>
      <c r="B318" s="39" t="s">
        <v>29</v>
      </c>
      <c r="C318" s="69" t="s">
        <v>127</v>
      </c>
      <c r="D318" s="69" t="s">
        <v>35</v>
      </c>
      <c r="E318" s="69" t="s">
        <v>136</v>
      </c>
      <c r="F318" s="69" t="s">
        <v>56</v>
      </c>
      <c r="G318" s="69" t="s">
        <v>437</v>
      </c>
      <c r="H318" s="70">
        <v>11</v>
      </c>
      <c r="I318" s="70">
        <v>9.5</v>
      </c>
      <c r="J318" s="102">
        <f t="shared" si="32"/>
        <v>0.86363636363636365</v>
      </c>
      <c r="K318" s="102">
        <f t="shared" si="33"/>
        <v>0.86363636363636365</v>
      </c>
    </row>
    <row r="319" spans="1:11" ht="42" customHeight="1" thickBot="1">
      <c r="A319" s="82" t="s">
        <v>141</v>
      </c>
      <c r="B319" s="39" t="s">
        <v>29</v>
      </c>
      <c r="C319" s="69" t="s">
        <v>127</v>
      </c>
      <c r="D319" s="69" t="s">
        <v>35</v>
      </c>
      <c r="E319" s="69" t="s">
        <v>136</v>
      </c>
      <c r="F319" s="69" t="s">
        <v>103</v>
      </c>
      <c r="G319" s="94" t="s">
        <v>432</v>
      </c>
      <c r="H319" s="71">
        <v>1881.1</v>
      </c>
      <c r="I319" s="71">
        <v>1881.1</v>
      </c>
      <c r="J319" s="102">
        <f t="shared" si="32"/>
        <v>12.540666666666667</v>
      </c>
      <c r="K319" s="102">
        <f t="shared" si="33"/>
        <v>1</v>
      </c>
    </row>
    <row r="320" spans="1:11" ht="41.25" customHeight="1">
      <c r="A320" s="63" t="s">
        <v>57</v>
      </c>
      <c r="B320" s="69" t="s">
        <v>29</v>
      </c>
      <c r="C320" s="69" t="s">
        <v>127</v>
      </c>
      <c r="D320" s="69" t="s">
        <v>35</v>
      </c>
      <c r="E320" s="69" t="s">
        <v>136</v>
      </c>
      <c r="F320" s="69" t="s">
        <v>49</v>
      </c>
      <c r="G320" s="94" t="s">
        <v>462</v>
      </c>
      <c r="H320" s="71">
        <v>3553.2</v>
      </c>
      <c r="I320" s="71">
        <v>3405.8</v>
      </c>
      <c r="J320" s="102">
        <f t="shared" si="32"/>
        <v>1.2853530588368496</v>
      </c>
      <c r="K320" s="102">
        <f t="shared" si="33"/>
        <v>0.9585162670269054</v>
      </c>
    </row>
    <row r="321" spans="1:11" ht="18" customHeight="1">
      <c r="A321" s="63" t="s">
        <v>58</v>
      </c>
      <c r="B321" s="69" t="s">
        <v>29</v>
      </c>
      <c r="C321" s="69" t="s">
        <v>127</v>
      </c>
      <c r="D321" s="69" t="s">
        <v>35</v>
      </c>
      <c r="E321" s="69" t="s">
        <v>136</v>
      </c>
      <c r="F321" s="69" t="s">
        <v>59</v>
      </c>
      <c r="G321" s="94" t="s">
        <v>463</v>
      </c>
      <c r="H321" s="71">
        <v>66</v>
      </c>
      <c r="I321" s="71">
        <v>64.400000000000006</v>
      </c>
      <c r="J321" s="102">
        <f t="shared" si="32"/>
        <v>0.70769230769230773</v>
      </c>
      <c r="K321" s="102">
        <f t="shared" si="33"/>
        <v>0.97575757575757582</v>
      </c>
    </row>
    <row r="322" spans="1:11" ht="32.25" customHeight="1">
      <c r="A322" s="63" t="s">
        <v>245</v>
      </c>
      <c r="B322" s="69" t="s">
        <v>29</v>
      </c>
      <c r="C322" s="69" t="s">
        <v>127</v>
      </c>
      <c r="D322" s="69" t="s">
        <v>35</v>
      </c>
      <c r="E322" s="69" t="s">
        <v>136</v>
      </c>
      <c r="F322" s="69" t="s">
        <v>246</v>
      </c>
      <c r="G322" s="94"/>
      <c r="H322" s="71">
        <v>25.2</v>
      </c>
      <c r="I322" s="71">
        <v>15.8</v>
      </c>
      <c r="J322" s="102"/>
      <c r="K322" s="102">
        <f t="shared" si="33"/>
        <v>0.62698412698412698</v>
      </c>
    </row>
    <row r="323" spans="1:11" ht="31.5" customHeight="1">
      <c r="A323" s="65" t="s">
        <v>309</v>
      </c>
      <c r="B323" s="69" t="s">
        <v>29</v>
      </c>
      <c r="C323" s="39" t="s">
        <v>31</v>
      </c>
      <c r="D323" s="39" t="s">
        <v>31</v>
      </c>
      <c r="E323" s="39" t="s">
        <v>32</v>
      </c>
      <c r="F323" s="39" t="s">
        <v>33</v>
      </c>
      <c r="G323" s="92">
        <f>G324+G333+G341+G349+G355</f>
        <v>84759.1</v>
      </c>
      <c r="H323" s="111">
        <f>H324+H333+H341+H349+H355</f>
        <v>91313.099999999991</v>
      </c>
      <c r="I323" s="111">
        <f t="shared" ref="I323" si="40">I324+I333+I341+I349+I355</f>
        <v>91308.800000000003</v>
      </c>
      <c r="J323" s="102">
        <f t="shared" si="32"/>
        <v>1.077274298570891</v>
      </c>
      <c r="K323" s="102">
        <f t="shared" si="33"/>
        <v>0.9999529092758872</v>
      </c>
    </row>
    <row r="324" spans="1:11" ht="15.75" customHeight="1">
      <c r="A324" s="31" t="s">
        <v>310</v>
      </c>
      <c r="B324" s="69" t="s">
        <v>29</v>
      </c>
      <c r="C324" s="39" t="s">
        <v>31</v>
      </c>
      <c r="D324" s="39" t="s">
        <v>31</v>
      </c>
      <c r="E324" s="39" t="s">
        <v>32</v>
      </c>
      <c r="F324" s="39" t="s">
        <v>33</v>
      </c>
      <c r="G324" s="66">
        <f>G325+G326+G327+G328+G329+G330+G331</f>
        <v>8239.5</v>
      </c>
      <c r="H324" s="66">
        <f>SUM(H325:H332)</f>
        <v>8813.3000000000011</v>
      </c>
      <c r="I324" s="66">
        <f t="shared" ref="I324" si="41">SUM(I325:I332)</f>
        <v>8813.3000000000011</v>
      </c>
      <c r="J324" s="102">
        <f t="shared" si="32"/>
        <v>1.0696401480672373</v>
      </c>
      <c r="K324" s="102">
        <f t="shared" si="33"/>
        <v>1</v>
      </c>
    </row>
    <row r="325" spans="1:11" ht="18.75" customHeight="1">
      <c r="A325" s="27" t="s">
        <v>81</v>
      </c>
      <c r="B325" s="69" t="s">
        <v>29</v>
      </c>
      <c r="C325" s="69" t="s">
        <v>127</v>
      </c>
      <c r="D325" s="69" t="s">
        <v>43</v>
      </c>
      <c r="E325" s="69" t="s">
        <v>140</v>
      </c>
      <c r="F325" s="69" t="s">
        <v>83</v>
      </c>
      <c r="G325" s="69" t="s">
        <v>465</v>
      </c>
      <c r="H325" s="70">
        <v>4475.1000000000004</v>
      </c>
      <c r="I325" s="70">
        <v>4475.1000000000004</v>
      </c>
      <c r="J325" s="102">
        <f t="shared" si="32"/>
        <v>0.77425214969117129</v>
      </c>
      <c r="K325" s="102">
        <f t="shared" si="33"/>
        <v>1</v>
      </c>
    </row>
    <row r="326" spans="1:11" ht="42" customHeight="1">
      <c r="A326" s="63" t="s">
        <v>131</v>
      </c>
      <c r="B326" s="69" t="s">
        <v>29</v>
      </c>
      <c r="C326" s="69" t="s">
        <v>127</v>
      </c>
      <c r="D326" s="69" t="s">
        <v>43</v>
      </c>
      <c r="E326" s="69" t="s">
        <v>140</v>
      </c>
      <c r="F326" s="69" t="s">
        <v>132</v>
      </c>
      <c r="G326" s="69"/>
      <c r="H326" s="70"/>
      <c r="I326" s="70"/>
      <c r="J326" s="102"/>
      <c r="K326" s="102"/>
    </row>
    <row r="327" spans="1:11" ht="59.25" customHeight="1">
      <c r="A327" s="63" t="s">
        <v>84</v>
      </c>
      <c r="B327" s="69" t="s">
        <v>29</v>
      </c>
      <c r="C327" s="69" t="s">
        <v>127</v>
      </c>
      <c r="D327" s="69" t="s">
        <v>43</v>
      </c>
      <c r="E327" s="69" t="s">
        <v>140</v>
      </c>
      <c r="F327" s="69" t="s">
        <v>85</v>
      </c>
      <c r="G327" s="69" t="s">
        <v>466</v>
      </c>
      <c r="H327" s="70">
        <v>1350.3</v>
      </c>
      <c r="I327" s="70">
        <v>1350.3</v>
      </c>
      <c r="J327" s="102">
        <f t="shared" si="32"/>
        <v>0.77354491292392302</v>
      </c>
      <c r="K327" s="102">
        <f t="shared" si="33"/>
        <v>1</v>
      </c>
    </row>
    <row r="328" spans="1:11" ht="42" customHeight="1">
      <c r="A328" s="27" t="s">
        <v>55</v>
      </c>
      <c r="B328" s="69" t="s">
        <v>29</v>
      </c>
      <c r="C328" s="69" t="s">
        <v>127</v>
      </c>
      <c r="D328" s="69" t="s">
        <v>43</v>
      </c>
      <c r="E328" s="69" t="s">
        <v>140</v>
      </c>
      <c r="F328" s="69" t="s">
        <v>56</v>
      </c>
      <c r="G328" s="69" t="s">
        <v>467</v>
      </c>
      <c r="H328" s="70">
        <v>4.4000000000000004</v>
      </c>
      <c r="I328" s="70">
        <v>4.4000000000000004</v>
      </c>
      <c r="J328" s="102">
        <f t="shared" si="32"/>
        <v>0.19130434782608696</v>
      </c>
      <c r="K328" s="102">
        <f t="shared" si="33"/>
        <v>1</v>
      </c>
    </row>
    <row r="329" spans="1:11" ht="39" customHeight="1">
      <c r="A329" s="63" t="s">
        <v>57</v>
      </c>
      <c r="B329" s="39" t="s">
        <v>29</v>
      </c>
      <c r="C329" s="69" t="s">
        <v>127</v>
      </c>
      <c r="D329" s="69" t="s">
        <v>43</v>
      </c>
      <c r="E329" s="69" t="s">
        <v>140</v>
      </c>
      <c r="F329" s="69" t="s">
        <v>49</v>
      </c>
      <c r="G329" s="69" t="s">
        <v>468</v>
      </c>
      <c r="H329" s="70">
        <v>399</v>
      </c>
      <c r="I329" s="70">
        <v>399</v>
      </c>
      <c r="J329" s="102">
        <f t="shared" ref="J329:J389" si="42">I329/G329</f>
        <v>0.59820089955022493</v>
      </c>
      <c r="K329" s="102">
        <f t="shared" ref="K329:K389" si="43">I329/H329</f>
        <v>1</v>
      </c>
    </row>
    <row r="330" spans="1:11" ht="18" customHeight="1">
      <c r="A330" s="63" t="s">
        <v>58</v>
      </c>
      <c r="B330" s="69" t="s">
        <v>29</v>
      </c>
      <c r="C330" s="69" t="s">
        <v>127</v>
      </c>
      <c r="D330" s="69" t="s">
        <v>43</v>
      </c>
      <c r="E330" s="69" t="s">
        <v>140</v>
      </c>
      <c r="F330" s="69" t="s">
        <v>59</v>
      </c>
      <c r="G330" s="69" t="s">
        <v>469</v>
      </c>
      <c r="H330" s="70">
        <v>7.6</v>
      </c>
      <c r="I330" s="70">
        <v>7.6</v>
      </c>
      <c r="J330" s="102">
        <f t="shared" si="42"/>
        <v>0.31666666666666665</v>
      </c>
      <c r="K330" s="102">
        <f t="shared" si="43"/>
        <v>1</v>
      </c>
    </row>
    <row r="331" spans="1:11" ht="30" customHeight="1">
      <c r="A331" s="101" t="s">
        <v>247</v>
      </c>
      <c r="B331" s="74" t="s">
        <v>29</v>
      </c>
      <c r="C331" s="74" t="s">
        <v>127</v>
      </c>
      <c r="D331" s="74" t="s">
        <v>43</v>
      </c>
      <c r="E331" s="74" t="s">
        <v>140</v>
      </c>
      <c r="F331" s="74" t="s">
        <v>185</v>
      </c>
      <c r="G331" s="74"/>
      <c r="H331" s="106">
        <v>2576.9</v>
      </c>
      <c r="I331" s="106">
        <v>2576.9</v>
      </c>
      <c r="J331" s="102"/>
      <c r="K331" s="102">
        <f t="shared" si="43"/>
        <v>1</v>
      </c>
    </row>
    <row r="332" spans="1:11" ht="26.25" customHeight="1">
      <c r="A332" s="101" t="s">
        <v>311</v>
      </c>
      <c r="B332" s="74" t="s">
        <v>29</v>
      </c>
      <c r="C332" s="74" t="s">
        <v>127</v>
      </c>
      <c r="D332" s="74" t="s">
        <v>43</v>
      </c>
      <c r="E332" s="74" t="s">
        <v>249</v>
      </c>
      <c r="F332" s="74" t="s">
        <v>185</v>
      </c>
      <c r="G332" s="74"/>
      <c r="H332" s="106"/>
      <c r="I332" s="112"/>
      <c r="J332" s="102"/>
      <c r="K332" s="102"/>
    </row>
    <row r="333" spans="1:11" ht="20.25" customHeight="1">
      <c r="A333" s="31" t="s">
        <v>312</v>
      </c>
      <c r="B333" s="69" t="s">
        <v>29</v>
      </c>
      <c r="C333" s="39" t="s">
        <v>31</v>
      </c>
      <c r="D333" s="39" t="s">
        <v>31</v>
      </c>
      <c r="E333" s="39" t="s">
        <v>32</v>
      </c>
      <c r="F333" s="39" t="s">
        <v>33</v>
      </c>
      <c r="G333" s="66">
        <f>G334+G335+G336+G337+G338+G339+G340</f>
        <v>18498.2</v>
      </c>
      <c r="H333" s="66">
        <f>SUM(H334:H340)</f>
        <v>24564.2</v>
      </c>
      <c r="I333" s="66">
        <f t="shared" ref="I333" si="44">SUM(I334:I340)</f>
        <v>24562.400000000001</v>
      </c>
      <c r="J333" s="102">
        <f t="shared" si="42"/>
        <v>1.3278264912261735</v>
      </c>
      <c r="K333" s="102">
        <f t="shared" si="43"/>
        <v>0.99992672262886639</v>
      </c>
    </row>
    <row r="334" spans="1:11" ht="18" customHeight="1">
      <c r="A334" s="27" t="s">
        <v>81</v>
      </c>
      <c r="B334" s="69" t="s">
        <v>29</v>
      </c>
      <c r="C334" s="69" t="s">
        <v>127</v>
      </c>
      <c r="D334" s="69" t="s">
        <v>43</v>
      </c>
      <c r="E334" s="69" t="s">
        <v>140</v>
      </c>
      <c r="F334" s="69" t="s">
        <v>83</v>
      </c>
      <c r="G334" s="69" t="s">
        <v>470</v>
      </c>
      <c r="H334" s="70">
        <v>14788.3</v>
      </c>
      <c r="I334" s="70">
        <v>14788.3</v>
      </c>
      <c r="J334" s="102">
        <f t="shared" si="42"/>
        <v>1.1614608285882584</v>
      </c>
      <c r="K334" s="102">
        <f t="shared" si="43"/>
        <v>1</v>
      </c>
    </row>
    <row r="335" spans="1:11" ht="44.25" customHeight="1">
      <c r="A335" s="63" t="s">
        <v>131</v>
      </c>
      <c r="B335" s="69" t="s">
        <v>29</v>
      </c>
      <c r="C335" s="69" t="s">
        <v>127</v>
      </c>
      <c r="D335" s="69" t="s">
        <v>43</v>
      </c>
      <c r="E335" s="69" t="s">
        <v>140</v>
      </c>
      <c r="F335" s="69" t="s">
        <v>132</v>
      </c>
      <c r="G335" s="69"/>
      <c r="H335" s="70"/>
      <c r="I335" s="70"/>
      <c r="J335" s="102"/>
      <c r="K335" s="102"/>
    </row>
    <row r="336" spans="1:11" ht="52.5" customHeight="1">
      <c r="A336" s="63" t="s">
        <v>84</v>
      </c>
      <c r="B336" s="69" t="s">
        <v>29</v>
      </c>
      <c r="C336" s="69" t="s">
        <v>127</v>
      </c>
      <c r="D336" s="69" t="s">
        <v>43</v>
      </c>
      <c r="E336" s="69" t="s">
        <v>140</v>
      </c>
      <c r="F336" s="69" t="s">
        <v>85</v>
      </c>
      <c r="G336" s="69" t="s">
        <v>471</v>
      </c>
      <c r="H336" s="70">
        <v>4400.1000000000004</v>
      </c>
      <c r="I336" s="70">
        <v>4400.1000000000004</v>
      </c>
      <c r="J336" s="102">
        <f t="shared" si="42"/>
        <v>1.1443097888276295</v>
      </c>
      <c r="K336" s="102">
        <f t="shared" si="43"/>
        <v>1</v>
      </c>
    </row>
    <row r="337" spans="1:11" ht="39.75" customHeight="1" thickBot="1">
      <c r="A337" s="27" t="s">
        <v>55</v>
      </c>
      <c r="B337" s="69" t="s">
        <v>29</v>
      </c>
      <c r="C337" s="69" t="s">
        <v>127</v>
      </c>
      <c r="D337" s="69" t="s">
        <v>43</v>
      </c>
      <c r="E337" s="69" t="s">
        <v>140</v>
      </c>
      <c r="F337" s="69" t="s">
        <v>56</v>
      </c>
      <c r="G337" s="69" t="s">
        <v>472</v>
      </c>
      <c r="H337" s="70">
        <v>11</v>
      </c>
      <c r="I337" s="70">
        <v>11</v>
      </c>
      <c r="J337" s="102">
        <f t="shared" si="42"/>
        <v>0.29729729729729731</v>
      </c>
      <c r="K337" s="102">
        <f t="shared" si="43"/>
        <v>1</v>
      </c>
    </row>
    <row r="338" spans="1:11" ht="32.25" customHeight="1" thickBot="1">
      <c r="A338" s="81" t="s">
        <v>141</v>
      </c>
      <c r="B338" s="69" t="s">
        <v>29</v>
      </c>
      <c r="C338" s="69" t="s">
        <v>127</v>
      </c>
      <c r="D338" s="69" t="s">
        <v>43</v>
      </c>
      <c r="E338" s="69" t="s">
        <v>140</v>
      </c>
      <c r="F338" s="69" t="s">
        <v>103</v>
      </c>
      <c r="G338" s="69"/>
      <c r="H338" s="70">
        <v>3357.8</v>
      </c>
      <c r="I338" s="70">
        <v>3357.8</v>
      </c>
      <c r="J338" s="102"/>
      <c r="K338" s="102">
        <f t="shared" si="43"/>
        <v>1</v>
      </c>
    </row>
    <row r="339" spans="1:11" ht="41.25" customHeight="1">
      <c r="A339" s="63" t="s">
        <v>57</v>
      </c>
      <c r="B339" s="39" t="s">
        <v>29</v>
      </c>
      <c r="C339" s="69" t="s">
        <v>127</v>
      </c>
      <c r="D339" s="69" t="s">
        <v>43</v>
      </c>
      <c r="E339" s="69" t="s">
        <v>140</v>
      </c>
      <c r="F339" s="69" t="s">
        <v>49</v>
      </c>
      <c r="G339" s="69" t="s">
        <v>473</v>
      </c>
      <c r="H339" s="70">
        <v>1636.1</v>
      </c>
      <c r="I339" s="70">
        <v>1634.3</v>
      </c>
      <c r="J339" s="102">
        <f t="shared" si="42"/>
        <v>1.145269796776454</v>
      </c>
      <c r="K339" s="102">
        <f t="shared" si="43"/>
        <v>0.99889982274922073</v>
      </c>
    </row>
    <row r="340" spans="1:11" ht="18.75" customHeight="1">
      <c r="A340" s="63" t="s">
        <v>58</v>
      </c>
      <c r="B340" s="69" t="s">
        <v>29</v>
      </c>
      <c r="C340" s="69" t="s">
        <v>127</v>
      </c>
      <c r="D340" s="69" t="s">
        <v>43</v>
      </c>
      <c r="E340" s="69" t="s">
        <v>140</v>
      </c>
      <c r="F340" s="69" t="s">
        <v>59</v>
      </c>
      <c r="G340" s="69" t="s">
        <v>474</v>
      </c>
      <c r="H340" s="70">
        <v>370.9</v>
      </c>
      <c r="I340" s="70">
        <v>370.9</v>
      </c>
      <c r="J340" s="102">
        <f t="shared" si="42"/>
        <v>0.81248630887185103</v>
      </c>
      <c r="K340" s="102">
        <f t="shared" si="43"/>
        <v>1</v>
      </c>
    </row>
    <row r="341" spans="1:11" ht="15" customHeight="1">
      <c r="A341" s="31" t="s">
        <v>313</v>
      </c>
      <c r="B341" s="39" t="s">
        <v>29</v>
      </c>
      <c r="C341" s="39" t="s">
        <v>31</v>
      </c>
      <c r="D341" s="39" t="s">
        <v>31</v>
      </c>
      <c r="E341" s="39" t="s">
        <v>32</v>
      </c>
      <c r="F341" s="39" t="s">
        <v>33</v>
      </c>
      <c r="G341" s="66">
        <f>G342+G343+G344+G345+G346+G347+G348</f>
        <v>26779.599999999999</v>
      </c>
      <c r="H341" s="88">
        <f>SUM(H342:H348)</f>
        <v>25149.8</v>
      </c>
      <c r="I341" s="88">
        <f t="shared" ref="I341" si="45">SUM(I342:I348)</f>
        <v>25148</v>
      </c>
      <c r="J341" s="102">
        <f t="shared" si="42"/>
        <v>0.93907302573600804</v>
      </c>
      <c r="K341" s="102">
        <f t="shared" si="43"/>
        <v>0.999928428854305</v>
      </c>
    </row>
    <row r="342" spans="1:11" ht="18.75" customHeight="1">
      <c r="A342" s="27" t="s">
        <v>81</v>
      </c>
      <c r="B342" s="69" t="s">
        <v>29</v>
      </c>
      <c r="C342" s="69" t="s">
        <v>127</v>
      </c>
      <c r="D342" s="69" t="s">
        <v>43</v>
      </c>
      <c r="E342" s="69" t="s">
        <v>140</v>
      </c>
      <c r="F342" s="69" t="s">
        <v>83</v>
      </c>
      <c r="G342" s="69" t="s">
        <v>475</v>
      </c>
      <c r="H342" s="70">
        <v>14911.2</v>
      </c>
      <c r="I342" s="70">
        <v>14911.2</v>
      </c>
      <c r="J342" s="102">
        <f t="shared" si="42"/>
        <v>0.96034623781952622</v>
      </c>
      <c r="K342" s="102">
        <f t="shared" si="43"/>
        <v>1</v>
      </c>
    </row>
    <row r="343" spans="1:11" ht="42" customHeight="1">
      <c r="A343" s="63" t="s">
        <v>131</v>
      </c>
      <c r="B343" s="69" t="s">
        <v>29</v>
      </c>
      <c r="C343" s="69" t="s">
        <v>127</v>
      </c>
      <c r="D343" s="69" t="s">
        <v>43</v>
      </c>
      <c r="E343" s="69" t="s">
        <v>140</v>
      </c>
      <c r="F343" s="69" t="s">
        <v>132</v>
      </c>
      <c r="G343" s="69"/>
      <c r="H343" s="70"/>
      <c r="I343" s="70"/>
      <c r="J343" s="102"/>
      <c r="K343" s="102"/>
    </row>
    <row r="344" spans="1:11" ht="57.75" customHeight="1">
      <c r="A344" s="63" t="s">
        <v>84</v>
      </c>
      <c r="B344" s="69" t="s">
        <v>29</v>
      </c>
      <c r="C344" s="69" t="s">
        <v>127</v>
      </c>
      <c r="D344" s="69" t="s">
        <v>43</v>
      </c>
      <c r="E344" s="69" t="s">
        <v>140</v>
      </c>
      <c r="F344" s="69" t="s">
        <v>85</v>
      </c>
      <c r="G344" s="69" t="s">
        <v>476</v>
      </c>
      <c r="H344" s="70">
        <v>4968.1000000000004</v>
      </c>
      <c r="I344" s="70">
        <v>4968.1000000000004</v>
      </c>
      <c r="J344" s="102">
        <f t="shared" si="42"/>
        <v>1.0594996907722165</v>
      </c>
      <c r="K344" s="102">
        <f t="shared" si="43"/>
        <v>1</v>
      </c>
    </row>
    <row r="345" spans="1:11" ht="36.75" customHeight="1" thickBot="1">
      <c r="A345" s="27" t="s">
        <v>55</v>
      </c>
      <c r="B345" s="69" t="s">
        <v>29</v>
      </c>
      <c r="C345" s="69" t="s">
        <v>127</v>
      </c>
      <c r="D345" s="69" t="s">
        <v>43</v>
      </c>
      <c r="E345" s="69" t="s">
        <v>140</v>
      </c>
      <c r="F345" s="69" t="s">
        <v>56</v>
      </c>
      <c r="G345" s="69" t="s">
        <v>343</v>
      </c>
      <c r="H345" s="70">
        <v>75</v>
      </c>
      <c r="I345" s="70">
        <v>74.3</v>
      </c>
      <c r="J345" s="102">
        <f t="shared" si="42"/>
        <v>1.651111111111111</v>
      </c>
      <c r="K345" s="102">
        <f t="shared" si="43"/>
        <v>0.99066666666666658</v>
      </c>
    </row>
    <row r="346" spans="1:11" ht="42" customHeight="1" thickBot="1">
      <c r="A346" s="81" t="s">
        <v>141</v>
      </c>
      <c r="B346" s="69" t="s">
        <v>29</v>
      </c>
      <c r="C346" s="69" t="s">
        <v>127</v>
      </c>
      <c r="D346" s="69" t="s">
        <v>43</v>
      </c>
      <c r="E346" s="69" t="s">
        <v>140</v>
      </c>
      <c r="F346" s="69" t="s">
        <v>103</v>
      </c>
      <c r="G346" s="69" t="s">
        <v>477</v>
      </c>
      <c r="H346" s="70">
        <v>1900.1</v>
      </c>
      <c r="I346" s="70">
        <v>1900.1</v>
      </c>
      <c r="J346" s="102">
        <f t="shared" si="42"/>
        <v>1</v>
      </c>
      <c r="K346" s="102">
        <f t="shared" si="43"/>
        <v>1</v>
      </c>
    </row>
    <row r="347" spans="1:11" ht="39" customHeight="1">
      <c r="A347" s="63" t="s">
        <v>57</v>
      </c>
      <c r="B347" s="69" t="s">
        <v>29</v>
      </c>
      <c r="C347" s="69" t="s">
        <v>127</v>
      </c>
      <c r="D347" s="69" t="s">
        <v>43</v>
      </c>
      <c r="E347" s="69" t="s">
        <v>140</v>
      </c>
      <c r="F347" s="69" t="s">
        <v>49</v>
      </c>
      <c r="G347" s="69" t="s">
        <v>478</v>
      </c>
      <c r="H347" s="70">
        <v>2893.1</v>
      </c>
      <c r="I347" s="70">
        <v>2892</v>
      </c>
      <c r="J347" s="102">
        <f t="shared" si="42"/>
        <v>0.71039056742815032</v>
      </c>
      <c r="K347" s="102">
        <f t="shared" si="43"/>
        <v>0.99961978500570325</v>
      </c>
    </row>
    <row r="348" spans="1:11" ht="16.5" customHeight="1">
      <c r="A348" s="63" t="s">
        <v>58</v>
      </c>
      <c r="B348" s="69" t="s">
        <v>29</v>
      </c>
      <c r="C348" s="69" t="s">
        <v>127</v>
      </c>
      <c r="D348" s="69" t="s">
        <v>43</v>
      </c>
      <c r="E348" s="69" t="s">
        <v>140</v>
      </c>
      <c r="F348" s="69" t="s">
        <v>59</v>
      </c>
      <c r="G348" s="94" t="s">
        <v>479</v>
      </c>
      <c r="H348" s="71">
        <v>402.3</v>
      </c>
      <c r="I348" s="71">
        <v>402.3</v>
      </c>
      <c r="J348" s="102">
        <f t="shared" si="42"/>
        <v>0.73479452054794525</v>
      </c>
      <c r="K348" s="102">
        <f t="shared" si="43"/>
        <v>1</v>
      </c>
    </row>
    <row r="349" spans="1:11" ht="17.25" customHeight="1">
      <c r="A349" s="31" t="s">
        <v>314</v>
      </c>
      <c r="B349" s="39" t="s">
        <v>29</v>
      </c>
      <c r="C349" s="39" t="s">
        <v>31</v>
      </c>
      <c r="D349" s="39" t="s">
        <v>31</v>
      </c>
      <c r="E349" s="39" t="s">
        <v>32</v>
      </c>
      <c r="F349" s="39" t="s">
        <v>33</v>
      </c>
      <c r="G349" s="66">
        <f>G350+G351+G352+G353+G354</f>
        <v>17241.8</v>
      </c>
      <c r="H349" s="88">
        <f>SUM(H350:H354)</f>
        <v>19477.099999999999</v>
      </c>
      <c r="I349" s="88">
        <f t="shared" ref="I349" si="46">SUM(I350:I354)</f>
        <v>19476.399999999998</v>
      </c>
      <c r="J349" s="102">
        <f t="shared" si="42"/>
        <v>1.1296036376712408</v>
      </c>
      <c r="K349" s="102">
        <f t="shared" si="43"/>
        <v>0.99996406035806151</v>
      </c>
    </row>
    <row r="350" spans="1:11" ht="19.5" customHeight="1">
      <c r="A350" s="27" t="s">
        <v>81</v>
      </c>
      <c r="B350" s="69" t="s">
        <v>29</v>
      </c>
      <c r="C350" s="69" t="s">
        <v>127</v>
      </c>
      <c r="D350" s="69" t="s">
        <v>43</v>
      </c>
      <c r="E350" s="69" t="s">
        <v>140</v>
      </c>
      <c r="F350" s="69" t="s">
        <v>83</v>
      </c>
      <c r="G350" s="69" t="s">
        <v>480</v>
      </c>
      <c r="H350" s="70">
        <v>14176.6</v>
      </c>
      <c r="I350" s="70">
        <v>14176.6</v>
      </c>
      <c r="J350" s="102">
        <f t="shared" si="42"/>
        <v>1.1576136660569638</v>
      </c>
      <c r="K350" s="102">
        <f t="shared" si="43"/>
        <v>1</v>
      </c>
    </row>
    <row r="351" spans="1:11" ht="53.25" customHeight="1">
      <c r="A351" s="63" t="s">
        <v>84</v>
      </c>
      <c r="B351" s="69" t="s">
        <v>29</v>
      </c>
      <c r="C351" s="69" t="s">
        <v>127</v>
      </c>
      <c r="D351" s="69" t="s">
        <v>43</v>
      </c>
      <c r="E351" s="69" t="s">
        <v>140</v>
      </c>
      <c r="F351" s="69" t="s">
        <v>85</v>
      </c>
      <c r="G351" s="69" t="s">
        <v>481</v>
      </c>
      <c r="H351" s="70">
        <v>4280.7</v>
      </c>
      <c r="I351" s="70">
        <v>4280.7</v>
      </c>
      <c r="J351" s="102">
        <f t="shared" si="42"/>
        <v>1.1574464633354964</v>
      </c>
      <c r="K351" s="102">
        <f t="shared" si="43"/>
        <v>1</v>
      </c>
    </row>
    <row r="352" spans="1:11" ht="39" customHeight="1">
      <c r="A352" s="27" t="s">
        <v>55</v>
      </c>
      <c r="B352" s="69" t="s">
        <v>29</v>
      </c>
      <c r="C352" s="69" t="s">
        <v>127</v>
      </c>
      <c r="D352" s="69" t="s">
        <v>43</v>
      </c>
      <c r="E352" s="69" t="s">
        <v>140</v>
      </c>
      <c r="F352" s="69" t="s">
        <v>56</v>
      </c>
      <c r="G352" s="94" t="s">
        <v>343</v>
      </c>
      <c r="H352" s="71">
        <v>67.099999999999994</v>
      </c>
      <c r="I352" s="71">
        <v>67.099999999999994</v>
      </c>
      <c r="J352" s="102">
        <f t="shared" si="42"/>
        <v>1.4911111111111111</v>
      </c>
      <c r="K352" s="102">
        <f t="shared" si="43"/>
        <v>1</v>
      </c>
    </row>
    <row r="353" spans="1:12" ht="37.5" customHeight="1">
      <c r="A353" s="63" t="s">
        <v>57</v>
      </c>
      <c r="B353" s="39" t="s">
        <v>33</v>
      </c>
      <c r="C353" s="69" t="s">
        <v>127</v>
      </c>
      <c r="D353" s="69" t="s">
        <v>43</v>
      </c>
      <c r="E353" s="69" t="s">
        <v>140</v>
      </c>
      <c r="F353" s="69" t="s">
        <v>49</v>
      </c>
      <c r="G353" s="69" t="s">
        <v>482</v>
      </c>
      <c r="H353" s="70">
        <v>836.2</v>
      </c>
      <c r="I353" s="70">
        <v>835.5</v>
      </c>
      <c r="J353" s="102">
        <f t="shared" si="42"/>
        <v>0.77361111111111114</v>
      </c>
      <c r="K353" s="102">
        <f t="shared" si="43"/>
        <v>0.99916287969385309</v>
      </c>
    </row>
    <row r="354" spans="1:12" ht="18" customHeight="1">
      <c r="A354" s="63" t="s">
        <v>58</v>
      </c>
      <c r="B354" s="39" t="s">
        <v>29</v>
      </c>
      <c r="C354" s="69" t="s">
        <v>127</v>
      </c>
      <c r="D354" s="69" t="s">
        <v>43</v>
      </c>
      <c r="E354" s="69" t="s">
        <v>140</v>
      </c>
      <c r="F354" s="69" t="s">
        <v>73</v>
      </c>
      <c r="G354" s="69" t="s">
        <v>483</v>
      </c>
      <c r="H354" s="70">
        <v>116.5</v>
      </c>
      <c r="I354" s="71">
        <v>116.5</v>
      </c>
      <c r="J354" s="102">
        <f t="shared" si="42"/>
        <v>0.67732558139534882</v>
      </c>
      <c r="K354" s="102">
        <f t="shared" si="43"/>
        <v>1</v>
      </c>
    </row>
    <row r="355" spans="1:12" ht="19.5" customHeight="1">
      <c r="A355" s="31" t="s">
        <v>315</v>
      </c>
      <c r="B355" s="39" t="s">
        <v>29</v>
      </c>
      <c r="C355" s="39" t="s">
        <v>31</v>
      </c>
      <c r="D355" s="39" t="s">
        <v>31</v>
      </c>
      <c r="E355" s="39" t="s">
        <v>32</v>
      </c>
      <c r="F355" s="39" t="s">
        <v>33</v>
      </c>
      <c r="G355" s="66">
        <f>G356+G357+G358+G359+G360</f>
        <v>14000</v>
      </c>
      <c r="H355" s="88">
        <f>SUM(H356:H360)</f>
        <v>13308.7</v>
      </c>
      <c r="I355" s="88">
        <f t="shared" ref="I355" si="47">SUM(I356:I360)</f>
        <v>13308.7</v>
      </c>
      <c r="J355" s="102">
        <f t="shared" si="42"/>
        <v>0.95062142857142862</v>
      </c>
      <c r="K355" s="102">
        <f t="shared" si="43"/>
        <v>1</v>
      </c>
    </row>
    <row r="356" spans="1:12" ht="13.5" customHeight="1">
      <c r="A356" s="27" t="s">
        <v>81</v>
      </c>
      <c r="B356" s="69" t="s">
        <v>29</v>
      </c>
      <c r="C356" s="69" t="s">
        <v>127</v>
      </c>
      <c r="D356" s="69" t="s">
        <v>43</v>
      </c>
      <c r="E356" s="69" t="s">
        <v>140</v>
      </c>
      <c r="F356" s="69" t="s">
        <v>83</v>
      </c>
      <c r="G356" s="69" t="s">
        <v>484</v>
      </c>
      <c r="H356" s="70">
        <v>6740.3</v>
      </c>
      <c r="I356" s="70">
        <v>6740.3</v>
      </c>
      <c r="J356" s="102">
        <f t="shared" si="42"/>
        <v>0.92183867173609779</v>
      </c>
      <c r="K356" s="102">
        <f t="shared" si="43"/>
        <v>1</v>
      </c>
    </row>
    <row r="357" spans="1:12" ht="46.5" customHeight="1">
      <c r="A357" s="63" t="s">
        <v>84</v>
      </c>
      <c r="B357" s="69" t="s">
        <v>29</v>
      </c>
      <c r="C357" s="69" t="s">
        <v>127</v>
      </c>
      <c r="D357" s="69" t="s">
        <v>43</v>
      </c>
      <c r="E357" s="69" t="s">
        <v>140</v>
      </c>
      <c r="F357" s="69" t="s">
        <v>85</v>
      </c>
      <c r="G357" s="69" t="s">
        <v>485</v>
      </c>
      <c r="H357" s="70">
        <v>2088.4</v>
      </c>
      <c r="I357" s="70">
        <v>2088.4</v>
      </c>
      <c r="J357" s="102">
        <f t="shared" si="42"/>
        <v>0.94574766778371533</v>
      </c>
      <c r="K357" s="102">
        <f t="shared" si="43"/>
        <v>1</v>
      </c>
    </row>
    <row r="358" spans="1:12" ht="39" customHeight="1">
      <c r="A358" s="27" t="s">
        <v>55</v>
      </c>
      <c r="B358" s="69" t="s">
        <v>29</v>
      </c>
      <c r="C358" s="69" t="s">
        <v>127</v>
      </c>
      <c r="D358" s="69" t="s">
        <v>43</v>
      </c>
      <c r="E358" s="69" t="s">
        <v>140</v>
      </c>
      <c r="F358" s="69" t="s">
        <v>56</v>
      </c>
      <c r="G358" s="69" t="s">
        <v>352</v>
      </c>
      <c r="H358" s="70"/>
      <c r="I358" s="70"/>
      <c r="J358" s="102">
        <f t="shared" si="42"/>
        <v>0</v>
      </c>
      <c r="K358" s="102"/>
    </row>
    <row r="359" spans="1:12" ht="34.5" customHeight="1">
      <c r="A359" s="63" t="s">
        <v>57</v>
      </c>
      <c r="B359" s="39" t="s">
        <v>33</v>
      </c>
      <c r="C359" s="69" t="s">
        <v>127</v>
      </c>
      <c r="D359" s="69" t="s">
        <v>43</v>
      </c>
      <c r="E359" s="69" t="s">
        <v>140</v>
      </c>
      <c r="F359" s="69" t="s">
        <v>49</v>
      </c>
      <c r="G359" s="69" t="s">
        <v>486</v>
      </c>
      <c r="H359" s="70">
        <v>4480</v>
      </c>
      <c r="I359" s="70">
        <v>4480</v>
      </c>
      <c r="J359" s="102">
        <f t="shared" si="42"/>
        <v>1.0069678579456058</v>
      </c>
      <c r="K359" s="102">
        <f t="shared" si="43"/>
        <v>1</v>
      </c>
    </row>
    <row r="360" spans="1:12" ht="18" customHeight="1">
      <c r="A360" s="63" t="s">
        <v>58</v>
      </c>
      <c r="B360" s="69" t="s">
        <v>29</v>
      </c>
      <c r="C360" s="69" t="s">
        <v>127</v>
      </c>
      <c r="D360" s="69" t="s">
        <v>43</v>
      </c>
      <c r="E360" s="69" t="s">
        <v>140</v>
      </c>
      <c r="F360" s="69" t="s">
        <v>59</v>
      </c>
      <c r="G360" s="94" t="s">
        <v>437</v>
      </c>
      <c r="H360" s="71"/>
      <c r="I360" s="71"/>
      <c r="J360" s="102">
        <f t="shared" si="42"/>
        <v>0</v>
      </c>
      <c r="K360" s="102"/>
    </row>
    <row r="361" spans="1:12" ht="21" customHeight="1">
      <c r="A361" s="72" t="s">
        <v>316</v>
      </c>
      <c r="B361" s="39" t="s">
        <v>29</v>
      </c>
      <c r="C361" s="39" t="s">
        <v>31</v>
      </c>
      <c r="D361" s="39" t="s">
        <v>31</v>
      </c>
      <c r="E361" s="39" t="s">
        <v>32</v>
      </c>
      <c r="F361" s="39" t="s">
        <v>33</v>
      </c>
      <c r="G361" s="77">
        <f>G362+G363+G364</f>
        <v>471</v>
      </c>
      <c r="H361" s="88">
        <f>H362+H363</f>
        <v>89</v>
      </c>
      <c r="I361" s="88">
        <f t="shared" ref="I361" si="48">I362+I363</f>
        <v>89</v>
      </c>
      <c r="J361" s="102">
        <f t="shared" si="42"/>
        <v>0.18895966029723993</v>
      </c>
      <c r="K361" s="102">
        <f t="shared" si="43"/>
        <v>1</v>
      </c>
    </row>
    <row r="362" spans="1:12" ht="17.25" customHeight="1">
      <c r="A362" s="27" t="s">
        <v>81</v>
      </c>
      <c r="B362" s="69" t="s">
        <v>29</v>
      </c>
      <c r="C362" s="69" t="s">
        <v>127</v>
      </c>
      <c r="D362" s="69" t="s">
        <v>127</v>
      </c>
      <c r="E362" s="69" t="s">
        <v>268</v>
      </c>
      <c r="F362" s="69" t="s">
        <v>83</v>
      </c>
      <c r="G362" s="94" t="s">
        <v>487</v>
      </c>
      <c r="H362" s="71">
        <v>70.3</v>
      </c>
      <c r="I362" s="71">
        <v>70.3</v>
      </c>
      <c r="J362" s="102">
        <f t="shared" si="42"/>
        <v>0.24666666666666665</v>
      </c>
      <c r="K362" s="102">
        <f t="shared" si="43"/>
        <v>1</v>
      </c>
    </row>
    <row r="363" spans="1:12" ht="54" customHeight="1">
      <c r="A363" s="63" t="s">
        <v>84</v>
      </c>
      <c r="B363" s="69" t="s">
        <v>29</v>
      </c>
      <c r="C363" s="69" t="s">
        <v>127</v>
      </c>
      <c r="D363" s="69" t="s">
        <v>127</v>
      </c>
      <c r="E363" s="69" t="s">
        <v>268</v>
      </c>
      <c r="F363" s="69" t="s">
        <v>85</v>
      </c>
      <c r="G363" s="94" t="s">
        <v>488</v>
      </c>
      <c r="H363" s="71">
        <v>18.7</v>
      </c>
      <c r="I363" s="71">
        <v>18.7</v>
      </c>
      <c r="J363" s="102">
        <f t="shared" si="42"/>
        <v>0.21744186046511627</v>
      </c>
      <c r="K363" s="102">
        <f t="shared" si="43"/>
        <v>1</v>
      </c>
    </row>
    <row r="364" spans="1:12" s="20" customFormat="1" ht="54" customHeight="1">
      <c r="A364" s="63" t="s">
        <v>57</v>
      </c>
      <c r="B364" s="69" t="s">
        <v>29</v>
      </c>
      <c r="C364" s="69" t="s">
        <v>127</v>
      </c>
      <c r="D364" s="69" t="s">
        <v>127</v>
      </c>
      <c r="E364" s="69" t="s">
        <v>268</v>
      </c>
      <c r="F364" s="69" t="s">
        <v>49</v>
      </c>
      <c r="G364" s="94" t="s">
        <v>489</v>
      </c>
      <c r="H364" s="71"/>
      <c r="I364" s="71"/>
      <c r="J364" s="102">
        <f t="shared" si="42"/>
        <v>0</v>
      </c>
      <c r="K364" s="102"/>
    </row>
    <row r="365" spans="1:12" ht="17.25" customHeight="1">
      <c r="A365" s="31" t="s">
        <v>317</v>
      </c>
      <c r="B365" s="39" t="s">
        <v>29</v>
      </c>
      <c r="C365" s="39" t="s">
        <v>31</v>
      </c>
      <c r="D365" s="39" t="s">
        <v>31</v>
      </c>
      <c r="E365" s="39" t="s">
        <v>32</v>
      </c>
      <c r="F365" s="39" t="s">
        <v>33</v>
      </c>
      <c r="G365" s="77">
        <f>G366+G367+G368+G369+G370</f>
        <v>3452.4</v>
      </c>
      <c r="H365" s="66">
        <f>SUM(H366:H369)</f>
        <v>3283</v>
      </c>
      <c r="I365" s="66">
        <f t="shared" ref="I365:L365" si="49">SUM(I366:I369)</f>
        <v>3283</v>
      </c>
      <c r="J365" s="102">
        <f t="shared" si="42"/>
        <v>0.95093268450932678</v>
      </c>
      <c r="K365" s="102">
        <f t="shared" si="43"/>
        <v>1</v>
      </c>
      <c r="L365" s="68">
        <f t="shared" si="49"/>
        <v>0</v>
      </c>
    </row>
    <row r="366" spans="1:12" ht="19.5" customHeight="1">
      <c r="A366" s="27" t="s">
        <v>81</v>
      </c>
      <c r="B366" s="69" t="s">
        <v>29</v>
      </c>
      <c r="C366" s="69" t="s">
        <v>127</v>
      </c>
      <c r="D366" s="69" t="s">
        <v>93</v>
      </c>
      <c r="E366" s="69" t="s">
        <v>82</v>
      </c>
      <c r="F366" s="69" t="s">
        <v>83</v>
      </c>
      <c r="G366" s="69" t="s">
        <v>376</v>
      </c>
      <c r="H366" s="70">
        <v>2438.1</v>
      </c>
      <c r="I366" s="70">
        <v>2438.1</v>
      </c>
      <c r="J366" s="102">
        <f t="shared" si="42"/>
        <v>0.95544321655302134</v>
      </c>
      <c r="K366" s="102">
        <f t="shared" si="43"/>
        <v>1</v>
      </c>
    </row>
    <row r="367" spans="1:12" ht="53.25" customHeight="1">
      <c r="A367" s="63" t="s">
        <v>84</v>
      </c>
      <c r="B367" s="69" t="s">
        <v>29</v>
      </c>
      <c r="C367" s="69" t="s">
        <v>127</v>
      </c>
      <c r="D367" s="69" t="s">
        <v>93</v>
      </c>
      <c r="E367" s="69" t="s">
        <v>82</v>
      </c>
      <c r="F367" s="69" t="s">
        <v>85</v>
      </c>
      <c r="G367" s="69" t="s">
        <v>490</v>
      </c>
      <c r="H367" s="70">
        <v>729.4</v>
      </c>
      <c r="I367" s="70">
        <v>729.4</v>
      </c>
      <c r="J367" s="102">
        <f t="shared" si="42"/>
        <v>0.94653516740202437</v>
      </c>
      <c r="K367" s="102">
        <f t="shared" si="43"/>
        <v>1</v>
      </c>
    </row>
    <row r="368" spans="1:12" ht="42.75" customHeight="1">
      <c r="A368" s="63" t="s">
        <v>55</v>
      </c>
      <c r="B368" s="69" t="s">
        <v>29</v>
      </c>
      <c r="C368" s="69" t="s">
        <v>127</v>
      </c>
      <c r="D368" s="69" t="s">
        <v>93</v>
      </c>
      <c r="E368" s="69" t="s">
        <v>82</v>
      </c>
      <c r="F368" s="69" t="s">
        <v>56</v>
      </c>
      <c r="G368" s="94" t="s">
        <v>352</v>
      </c>
      <c r="H368" s="71">
        <v>15.5</v>
      </c>
      <c r="I368" s="71">
        <v>15.5</v>
      </c>
      <c r="J368" s="102">
        <f t="shared" si="42"/>
        <v>0.77500000000000002</v>
      </c>
      <c r="K368" s="102">
        <f t="shared" si="43"/>
        <v>1</v>
      </c>
    </row>
    <row r="369" spans="1:11" ht="43.5" customHeight="1">
      <c r="A369" s="63" t="s">
        <v>57</v>
      </c>
      <c r="B369" s="39" t="s">
        <v>33</v>
      </c>
      <c r="C369" s="69" t="s">
        <v>127</v>
      </c>
      <c r="D369" s="69" t="s">
        <v>93</v>
      </c>
      <c r="E369" s="69" t="s">
        <v>82</v>
      </c>
      <c r="F369" s="69" t="s">
        <v>49</v>
      </c>
      <c r="G369" s="94" t="s">
        <v>489</v>
      </c>
      <c r="H369" s="71">
        <v>100</v>
      </c>
      <c r="I369" s="71">
        <v>100</v>
      </c>
      <c r="J369" s="102">
        <f t="shared" si="42"/>
        <v>1</v>
      </c>
      <c r="K369" s="102">
        <f t="shared" si="43"/>
        <v>1</v>
      </c>
    </row>
    <row r="370" spans="1:11" s="20" customFormat="1" ht="43.5" customHeight="1">
      <c r="A370" s="63" t="s">
        <v>58</v>
      </c>
      <c r="B370" s="39" t="s">
        <v>33</v>
      </c>
      <c r="C370" s="69" t="s">
        <v>127</v>
      </c>
      <c r="D370" s="69" t="s">
        <v>93</v>
      </c>
      <c r="E370" s="69" t="s">
        <v>82</v>
      </c>
      <c r="F370" s="69" t="s">
        <v>59</v>
      </c>
      <c r="G370" s="94" t="s">
        <v>354</v>
      </c>
      <c r="H370" s="71"/>
      <c r="I370" s="71"/>
      <c r="J370" s="102">
        <f t="shared" si="42"/>
        <v>0</v>
      </c>
      <c r="K370" s="102"/>
    </row>
    <row r="371" spans="1:11" ht="18" customHeight="1">
      <c r="A371" s="31" t="s">
        <v>318</v>
      </c>
      <c r="B371" s="39" t="s">
        <v>29</v>
      </c>
      <c r="C371" s="39" t="s">
        <v>31</v>
      </c>
      <c r="D371" s="39" t="s">
        <v>31</v>
      </c>
      <c r="E371" s="39" t="s">
        <v>32</v>
      </c>
      <c r="F371" s="39" t="s">
        <v>33</v>
      </c>
      <c r="G371" s="77">
        <f>G372+G373+G374+G375+G376</f>
        <v>8189.1</v>
      </c>
      <c r="H371" s="88">
        <f>SUM(H372:H376)</f>
        <v>13551.5</v>
      </c>
      <c r="I371" s="88">
        <f>SUM(I372:I376)</f>
        <v>13551.5</v>
      </c>
      <c r="J371" s="102">
        <f t="shared" si="42"/>
        <v>1.6548216531731204</v>
      </c>
      <c r="K371" s="102">
        <f t="shared" si="43"/>
        <v>1</v>
      </c>
    </row>
    <row r="372" spans="1:11" ht="14.25" customHeight="1">
      <c r="A372" s="27" t="s">
        <v>81</v>
      </c>
      <c r="B372" s="69" t="s">
        <v>29</v>
      </c>
      <c r="C372" s="69" t="s">
        <v>149</v>
      </c>
      <c r="D372" s="69" t="s">
        <v>30</v>
      </c>
      <c r="E372" s="69" t="s">
        <v>319</v>
      </c>
      <c r="F372" s="69" t="s">
        <v>83</v>
      </c>
      <c r="G372" s="69" t="s">
        <v>491</v>
      </c>
      <c r="H372" s="70">
        <v>4113.1000000000004</v>
      </c>
      <c r="I372" s="70">
        <v>4113.1000000000004</v>
      </c>
      <c r="J372" s="102">
        <f t="shared" si="42"/>
        <v>1.0147283761780235</v>
      </c>
      <c r="K372" s="102">
        <f t="shared" si="43"/>
        <v>1</v>
      </c>
    </row>
    <row r="373" spans="1:11" ht="56.25" customHeight="1">
      <c r="A373" s="63" t="s">
        <v>84</v>
      </c>
      <c r="B373" s="69" t="s">
        <v>29</v>
      </c>
      <c r="C373" s="69" t="s">
        <v>149</v>
      </c>
      <c r="D373" s="69" t="s">
        <v>30</v>
      </c>
      <c r="E373" s="69" t="s">
        <v>319</v>
      </c>
      <c r="F373" s="69" t="s">
        <v>85</v>
      </c>
      <c r="G373" s="69" t="s">
        <v>492</v>
      </c>
      <c r="H373" s="70">
        <v>1246.0999999999999</v>
      </c>
      <c r="I373" s="70">
        <v>1246.0999999999999</v>
      </c>
      <c r="J373" s="102">
        <f t="shared" si="42"/>
        <v>1.0179723878768074</v>
      </c>
      <c r="K373" s="102">
        <f t="shared" si="43"/>
        <v>1</v>
      </c>
    </row>
    <row r="374" spans="1:11" ht="38.25" customHeight="1">
      <c r="A374" s="27" t="s">
        <v>55</v>
      </c>
      <c r="B374" s="69" t="s">
        <v>29</v>
      </c>
      <c r="C374" s="69" t="s">
        <v>149</v>
      </c>
      <c r="D374" s="69" t="s">
        <v>30</v>
      </c>
      <c r="E374" s="69" t="s">
        <v>319</v>
      </c>
      <c r="F374" s="69" t="s">
        <v>56</v>
      </c>
      <c r="G374" s="94" t="s">
        <v>493</v>
      </c>
      <c r="H374" s="71">
        <v>52</v>
      </c>
      <c r="I374" s="71">
        <v>52</v>
      </c>
      <c r="J374" s="102">
        <f t="shared" si="42"/>
        <v>1.3333333333333333</v>
      </c>
      <c r="K374" s="102">
        <f t="shared" si="43"/>
        <v>1</v>
      </c>
    </row>
    <row r="375" spans="1:11" ht="40.5" customHeight="1">
      <c r="A375" s="27" t="s">
        <v>57</v>
      </c>
      <c r="B375" s="39" t="s">
        <v>33</v>
      </c>
      <c r="C375" s="69" t="s">
        <v>149</v>
      </c>
      <c r="D375" s="69" t="s">
        <v>30</v>
      </c>
      <c r="E375" s="69" t="s">
        <v>319</v>
      </c>
      <c r="F375" s="69" t="s">
        <v>49</v>
      </c>
      <c r="G375" s="69" t="s">
        <v>494</v>
      </c>
      <c r="H375" s="70">
        <v>7985.3</v>
      </c>
      <c r="I375" s="70">
        <v>7985.3</v>
      </c>
      <c r="J375" s="102">
        <f t="shared" si="42"/>
        <v>2.9590528422144819</v>
      </c>
      <c r="K375" s="102">
        <f t="shared" si="43"/>
        <v>1</v>
      </c>
    </row>
    <row r="376" spans="1:11" ht="15" customHeight="1">
      <c r="A376" s="27" t="s">
        <v>58</v>
      </c>
      <c r="B376" s="69" t="s">
        <v>29</v>
      </c>
      <c r="C376" s="69" t="s">
        <v>149</v>
      </c>
      <c r="D376" s="69" t="s">
        <v>30</v>
      </c>
      <c r="E376" s="69" t="s">
        <v>319</v>
      </c>
      <c r="F376" s="69" t="s">
        <v>59</v>
      </c>
      <c r="G376" s="69" t="s">
        <v>495</v>
      </c>
      <c r="H376" s="70">
        <v>155</v>
      </c>
      <c r="I376" s="70">
        <v>155</v>
      </c>
      <c r="J376" s="102">
        <f t="shared" si="42"/>
        <v>0.89080459770114939</v>
      </c>
      <c r="K376" s="102">
        <f t="shared" si="43"/>
        <v>1</v>
      </c>
    </row>
    <row r="377" spans="1:11" ht="14.25" customHeight="1">
      <c r="A377" s="31" t="s">
        <v>320</v>
      </c>
      <c r="B377" s="69" t="s">
        <v>29</v>
      </c>
      <c r="C377" s="39" t="s">
        <v>31</v>
      </c>
      <c r="D377" s="39" t="s">
        <v>31</v>
      </c>
      <c r="E377" s="39" t="s">
        <v>32</v>
      </c>
      <c r="F377" s="39" t="s">
        <v>33</v>
      </c>
      <c r="G377" s="77">
        <f>G378+G379+G380+G381+G382+G383</f>
        <v>10812.5</v>
      </c>
      <c r="H377" s="66">
        <f>SUM(H378:H383)</f>
        <v>10869.699999999999</v>
      </c>
      <c r="I377" s="66">
        <f t="shared" ref="I377" si="50">SUM(I378:I383)</f>
        <v>10737.199999999999</v>
      </c>
      <c r="J377" s="102">
        <f t="shared" si="42"/>
        <v>0.99303583815028895</v>
      </c>
      <c r="K377" s="102">
        <f t="shared" si="43"/>
        <v>0.98781015115412574</v>
      </c>
    </row>
    <row r="378" spans="1:11" ht="21" customHeight="1">
      <c r="A378" s="27" t="s">
        <v>81</v>
      </c>
      <c r="B378" s="69" t="s">
        <v>29</v>
      </c>
      <c r="C378" s="69" t="s">
        <v>149</v>
      </c>
      <c r="D378" s="69" t="s">
        <v>30</v>
      </c>
      <c r="E378" s="69" t="s">
        <v>321</v>
      </c>
      <c r="F378" s="69" t="s">
        <v>83</v>
      </c>
      <c r="G378" s="69" t="s">
        <v>496</v>
      </c>
      <c r="H378" s="70">
        <v>6992.3</v>
      </c>
      <c r="I378" s="70">
        <v>6992.3</v>
      </c>
      <c r="J378" s="102">
        <f t="shared" si="42"/>
        <v>1.0923591257752574</v>
      </c>
      <c r="K378" s="102">
        <f t="shared" si="43"/>
        <v>1</v>
      </c>
    </row>
    <row r="379" spans="1:11" ht="42.75" customHeight="1">
      <c r="A379" s="63" t="s">
        <v>131</v>
      </c>
      <c r="B379" s="69" t="s">
        <v>29</v>
      </c>
      <c r="C379" s="69" t="s">
        <v>149</v>
      </c>
      <c r="D379" s="69" t="s">
        <v>30</v>
      </c>
      <c r="E379" s="69" t="s">
        <v>321</v>
      </c>
      <c r="F379" s="69" t="s">
        <v>132</v>
      </c>
      <c r="G379" s="69"/>
      <c r="H379" s="70"/>
      <c r="I379" s="70"/>
      <c r="J379" s="102"/>
      <c r="K379" s="102"/>
    </row>
    <row r="380" spans="1:11" ht="54.75" customHeight="1">
      <c r="A380" s="63" t="s">
        <v>84</v>
      </c>
      <c r="B380" s="69" t="s">
        <v>29</v>
      </c>
      <c r="C380" s="69" t="s">
        <v>149</v>
      </c>
      <c r="D380" s="69" t="s">
        <v>30</v>
      </c>
      <c r="E380" s="69" t="s">
        <v>321</v>
      </c>
      <c r="F380" s="69" t="s">
        <v>85</v>
      </c>
      <c r="G380" s="69" t="s">
        <v>497</v>
      </c>
      <c r="H380" s="70">
        <v>2048.8000000000002</v>
      </c>
      <c r="I380" s="70">
        <v>2048.8000000000002</v>
      </c>
      <c r="J380" s="102">
        <f t="shared" si="42"/>
        <v>1.0598520511096168</v>
      </c>
      <c r="K380" s="102">
        <f t="shared" si="43"/>
        <v>1</v>
      </c>
    </row>
    <row r="381" spans="1:11" ht="41.25" customHeight="1">
      <c r="A381" s="27" t="s">
        <v>55</v>
      </c>
      <c r="B381" s="69" t="s">
        <v>29</v>
      </c>
      <c r="C381" s="69" t="s">
        <v>149</v>
      </c>
      <c r="D381" s="69" t="s">
        <v>30</v>
      </c>
      <c r="E381" s="69" t="s">
        <v>321</v>
      </c>
      <c r="F381" s="69" t="s">
        <v>56</v>
      </c>
      <c r="G381" s="94" t="s">
        <v>498</v>
      </c>
      <c r="H381" s="71">
        <v>109.4</v>
      </c>
      <c r="I381" s="71">
        <v>109.4</v>
      </c>
      <c r="J381" s="102">
        <f t="shared" si="42"/>
        <v>1.4025641025641027</v>
      </c>
      <c r="K381" s="102">
        <f t="shared" si="43"/>
        <v>1</v>
      </c>
    </row>
    <row r="382" spans="1:11" ht="43.5" customHeight="1">
      <c r="A382" s="27" t="s">
        <v>57</v>
      </c>
      <c r="B382" s="39" t="s">
        <v>33</v>
      </c>
      <c r="C382" s="69" t="s">
        <v>149</v>
      </c>
      <c r="D382" s="69" t="s">
        <v>30</v>
      </c>
      <c r="E382" s="69" t="s">
        <v>321</v>
      </c>
      <c r="F382" s="69" t="s">
        <v>49</v>
      </c>
      <c r="G382" s="69" t="s">
        <v>499</v>
      </c>
      <c r="H382" s="70">
        <v>1704.3</v>
      </c>
      <c r="I382" s="70">
        <v>1571.8</v>
      </c>
      <c r="J382" s="102">
        <f t="shared" si="42"/>
        <v>0.66033693231945545</v>
      </c>
      <c r="K382" s="102">
        <f t="shared" si="43"/>
        <v>0.92225547145455611</v>
      </c>
    </row>
    <row r="383" spans="1:11" ht="19.5" customHeight="1">
      <c r="A383" s="27" t="s">
        <v>58</v>
      </c>
      <c r="B383" s="69" t="s">
        <v>29</v>
      </c>
      <c r="C383" s="69" t="s">
        <v>149</v>
      </c>
      <c r="D383" s="69" t="s">
        <v>30</v>
      </c>
      <c r="E383" s="69" t="s">
        <v>321</v>
      </c>
      <c r="F383" s="69" t="s">
        <v>59</v>
      </c>
      <c r="G383" s="69" t="s">
        <v>352</v>
      </c>
      <c r="H383" s="70">
        <v>14.9</v>
      </c>
      <c r="I383" s="70">
        <v>14.9</v>
      </c>
      <c r="J383" s="102">
        <f t="shared" si="42"/>
        <v>0.745</v>
      </c>
      <c r="K383" s="102">
        <f t="shared" si="43"/>
        <v>1</v>
      </c>
    </row>
    <row r="384" spans="1:11" ht="20.25" customHeight="1">
      <c r="A384" s="31" t="s">
        <v>322</v>
      </c>
      <c r="B384" s="39" t="s">
        <v>29</v>
      </c>
      <c r="C384" s="39" t="s">
        <v>30</v>
      </c>
      <c r="D384" s="39" t="s">
        <v>70</v>
      </c>
      <c r="E384" s="39" t="s">
        <v>32</v>
      </c>
      <c r="F384" s="39" t="s">
        <v>33</v>
      </c>
      <c r="G384" s="77">
        <v>941.5</v>
      </c>
      <c r="H384" s="66">
        <f>SUM(H385:H388)</f>
        <v>934.6</v>
      </c>
      <c r="I384" s="66">
        <f t="shared" ref="I384" si="51">SUM(I385:I388)</f>
        <v>934.6</v>
      </c>
      <c r="J384" s="102">
        <f t="shared" si="42"/>
        <v>0.99267126925119498</v>
      </c>
      <c r="K384" s="102">
        <f t="shared" si="43"/>
        <v>1</v>
      </c>
    </row>
    <row r="385" spans="1:11" ht="16.5" customHeight="1">
      <c r="A385" s="27" t="s">
        <v>323</v>
      </c>
      <c r="B385" s="69" t="s">
        <v>29</v>
      </c>
      <c r="C385" s="69" t="s">
        <v>30</v>
      </c>
      <c r="D385" s="69" t="s">
        <v>70</v>
      </c>
      <c r="E385" s="69" t="s">
        <v>72</v>
      </c>
      <c r="F385" s="69" t="s">
        <v>39</v>
      </c>
      <c r="G385" s="69" t="s">
        <v>500</v>
      </c>
      <c r="H385" s="70">
        <v>586.1</v>
      </c>
      <c r="I385" s="70">
        <v>586.1</v>
      </c>
      <c r="J385" s="102">
        <f t="shared" si="42"/>
        <v>0.99507640067911718</v>
      </c>
      <c r="K385" s="102">
        <f t="shared" si="43"/>
        <v>1</v>
      </c>
    </row>
    <row r="386" spans="1:11" ht="23.25" customHeight="1">
      <c r="A386" s="63" t="s">
        <v>324</v>
      </c>
      <c r="B386" s="69" t="s">
        <v>29</v>
      </c>
      <c r="C386" s="69" t="s">
        <v>30</v>
      </c>
      <c r="D386" s="69" t="s">
        <v>70</v>
      </c>
      <c r="E386" s="69" t="s">
        <v>72</v>
      </c>
      <c r="F386" s="69" t="s">
        <v>41</v>
      </c>
      <c r="G386" s="69" t="s">
        <v>501</v>
      </c>
      <c r="H386" s="70">
        <v>174.4</v>
      </c>
      <c r="I386" s="70">
        <v>174.4</v>
      </c>
      <c r="J386" s="102">
        <f t="shared" si="42"/>
        <v>0.98032602585722317</v>
      </c>
      <c r="K386" s="102">
        <f t="shared" si="43"/>
        <v>1</v>
      </c>
    </row>
    <row r="387" spans="1:11" ht="39.75" customHeight="1">
      <c r="A387" s="27" t="s">
        <v>57</v>
      </c>
      <c r="B387" s="39" t="s">
        <v>29</v>
      </c>
      <c r="C387" s="69" t="s">
        <v>30</v>
      </c>
      <c r="D387" s="69" t="s">
        <v>70</v>
      </c>
      <c r="E387" s="69" t="s">
        <v>72</v>
      </c>
      <c r="F387" s="69" t="s">
        <v>49</v>
      </c>
      <c r="G387" s="94" t="s">
        <v>502</v>
      </c>
      <c r="H387" s="71">
        <v>171.1</v>
      </c>
      <c r="I387" s="71">
        <v>171.1</v>
      </c>
      <c r="J387" s="102">
        <f t="shared" si="42"/>
        <v>0.99708624708624705</v>
      </c>
      <c r="K387" s="102">
        <f t="shared" si="43"/>
        <v>1</v>
      </c>
    </row>
    <row r="388" spans="1:11" ht="18" customHeight="1">
      <c r="A388" s="27" t="s">
        <v>58</v>
      </c>
      <c r="B388" s="69" t="s">
        <v>29</v>
      </c>
      <c r="C388" s="69" t="s">
        <v>30</v>
      </c>
      <c r="D388" s="69" t="s">
        <v>70</v>
      </c>
      <c r="E388" s="69" t="s">
        <v>72</v>
      </c>
      <c r="F388" s="69" t="s">
        <v>59</v>
      </c>
      <c r="G388" s="69" t="s">
        <v>393</v>
      </c>
      <c r="H388" s="70">
        <v>3</v>
      </c>
      <c r="I388" s="70">
        <v>3</v>
      </c>
      <c r="J388" s="102">
        <f t="shared" si="42"/>
        <v>1</v>
      </c>
      <c r="K388" s="102">
        <f t="shared" si="43"/>
        <v>1</v>
      </c>
    </row>
    <row r="389" spans="1:11">
      <c r="A389" s="93" t="s">
        <v>191</v>
      </c>
      <c r="B389" s="69"/>
      <c r="C389" s="39"/>
      <c r="D389" s="39"/>
      <c r="E389" s="39"/>
      <c r="F389" s="39"/>
      <c r="G389" s="68">
        <v>762391.7</v>
      </c>
      <c r="H389" s="66">
        <f>H8+H77+H81+H85+H91+H98+H102+H133+H155+H161+H250+H323+H361+H365+H371+H377+H384</f>
        <v>914355.59999999986</v>
      </c>
      <c r="I389" s="113">
        <f t="shared" ref="I389" si="52">I8+I77+I81+I85+I91+I98+I102+I133+I155+I161+I250+I323+I361+I365+I371+I377+I384</f>
        <v>908942.7</v>
      </c>
      <c r="J389" s="102">
        <f t="shared" si="42"/>
        <v>1.1922253350869376</v>
      </c>
      <c r="K389" s="102">
        <f t="shared" si="43"/>
        <v>0.99408009312788159</v>
      </c>
    </row>
  </sheetData>
  <mergeCells count="3">
    <mergeCell ref="A1:K1"/>
    <mergeCell ref="A2:K2"/>
    <mergeCell ref="A3:K6"/>
  </mergeCells>
  <pageMargins left="0.7" right="0.7" top="0.75" bottom="0.75" header="0.3" footer="0.3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Лист6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Наида_ИХ</dc:creator>
  <cp:lastModifiedBy>Наида_ИХ</cp:lastModifiedBy>
  <cp:lastPrinted>2021-04-29T12:20:38Z</cp:lastPrinted>
  <dcterms:created xsi:type="dcterms:W3CDTF">2020-04-13T13:45:49Z</dcterms:created>
  <dcterms:modified xsi:type="dcterms:W3CDTF">2021-04-29T12:20:54Z</dcterms:modified>
</cp:coreProperties>
</file>